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320" yWindow="1680" windowWidth="2040" windowHeight="11760"/>
  </bookViews>
  <sheets>
    <sheet name="Device classification" sheetId="4" r:id="rId1"/>
    <sheet name="base determination" sheetId="1" r:id="rId2"/>
    <sheet name="chart" sheetId="5" r:id="rId3"/>
  </sheets>
  <calcPr calcId="145621"/>
</workbook>
</file>

<file path=xl/calcChain.xml><?xml version="1.0" encoding="utf-8"?>
<calcChain xmlns="http://schemas.openxmlformats.org/spreadsheetml/2006/main">
  <c r="AT33" i="1" l="1"/>
  <c r="AS33" i="1"/>
  <c r="AR33" i="1"/>
  <c r="AQ33" i="1"/>
  <c r="AT32" i="1"/>
  <c r="AS32" i="1"/>
  <c r="AR32" i="1"/>
  <c r="AQ32" i="1"/>
  <c r="AT31" i="1"/>
  <c r="AS31" i="1"/>
  <c r="AR31" i="1"/>
  <c r="AQ31" i="1"/>
  <c r="AT30" i="1"/>
  <c r="AS30" i="1"/>
  <c r="AR30" i="1"/>
  <c r="AQ30" i="1"/>
  <c r="AT29" i="1"/>
  <c r="AS29" i="1"/>
  <c r="AR29" i="1"/>
  <c r="AQ29" i="1"/>
  <c r="AT28" i="1"/>
  <c r="AS28" i="1"/>
  <c r="AR28" i="1"/>
  <c r="AQ28" i="1"/>
  <c r="AT27" i="1"/>
  <c r="AS27" i="1"/>
  <c r="AR27" i="1"/>
  <c r="AQ27" i="1"/>
  <c r="AT26" i="1"/>
  <c r="AS26" i="1"/>
  <c r="AR26" i="1"/>
  <c r="AQ26" i="1"/>
  <c r="AT25" i="1"/>
  <c r="AS25" i="1"/>
  <c r="AR25" i="1"/>
  <c r="AQ25" i="1"/>
  <c r="AT24" i="1"/>
  <c r="AS24" i="1"/>
  <c r="AR24" i="1"/>
  <c r="AQ24" i="1"/>
  <c r="AT23" i="1"/>
  <c r="AS23" i="1"/>
  <c r="AR23" i="1"/>
  <c r="AQ23" i="1"/>
  <c r="AT22" i="1"/>
  <c r="AS22" i="1"/>
  <c r="AR22" i="1"/>
  <c r="AQ22" i="1"/>
  <c r="AT5" i="1"/>
  <c r="AS5" i="1"/>
  <c r="AR5" i="1"/>
  <c r="AQ5" i="1"/>
  <c r="AT21" i="1"/>
  <c r="AS21" i="1"/>
  <c r="AR21" i="1"/>
  <c r="AQ21" i="1"/>
  <c r="AT20" i="1"/>
  <c r="AS20" i="1"/>
  <c r="AR20" i="1"/>
  <c r="AQ20" i="1"/>
  <c r="AT19" i="1"/>
  <c r="AS19" i="1"/>
  <c r="AR19" i="1"/>
  <c r="AQ19" i="1"/>
  <c r="AT18" i="1"/>
  <c r="AS18" i="1"/>
  <c r="AR18" i="1"/>
  <c r="AQ18" i="1"/>
  <c r="AT16" i="1"/>
  <c r="AS16" i="1"/>
  <c r="AR16" i="1"/>
  <c r="AQ16" i="1"/>
  <c r="AT15" i="1"/>
  <c r="AS15" i="1"/>
  <c r="AR15" i="1"/>
  <c r="AQ15" i="1"/>
  <c r="AT17" i="1"/>
  <c r="AS17" i="1"/>
  <c r="AR17" i="1"/>
  <c r="AQ17" i="1"/>
  <c r="AT14" i="1"/>
  <c r="AS14" i="1"/>
  <c r="AR14" i="1"/>
  <c r="AQ14" i="1"/>
  <c r="AT12" i="1"/>
  <c r="AS12" i="1"/>
  <c r="AR12" i="1"/>
  <c r="AQ12" i="1"/>
  <c r="AT13" i="1"/>
  <c r="AS13" i="1"/>
  <c r="AR13" i="1"/>
  <c r="AQ13" i="1"/>
  <c r="AT11" i="1"/>
  <c r="AS11" i="1"/>
  <c r="AR11" i="1"/>
  <c r="AQ11" i="1"/>
  <c r="AT10" i="1"/>
  <c r="AS10" i="1"/>
  <c r="AR10" i="1"/>
  <c r="AQ10" i="1"/>
  <c r="AT9" i="1"/>
  <c r="AS9" i="1"/>
  <c r="AR9" i="1"/>
  <c r="AQ9" i="1"/>
  <c r="AT8" i="1"/>
  <c r="AS8" i="1"/>
  <c r="AR8" i="1"/>
  <c r="AQ8" i="1"/>
  <c r="AT7" i="1"/>
  <c r="AS7" i="1"/>
  <c r="AR7" i="1"/>
  <c r="AQ7" i="1"/>
  <c r="AT6" i="1"/>
  <c r="AS6" i="1"/>
  <c r="AR6" i="1"/>
  <c r="AQ6" i="1"/>
  <c r="AT4" i="1"/>
  <c r="AS4" i="1"/>
  <c r="AR4" i="1"/>
  <c r="AQ4" i="1"/>
  <c r="AT3" i="1"/>
  <c r="AS3" i="1"/>
  <c r="AR3" i="1"/>
  <c r="AQ3" i="1"/>
  <c r="D42" i="4" l="1"/>
  <c r="D41" i="4"/>
  <c r="D40" i="4"/>
  <c r="D37" i="4"/>
  <c r="D36" i="4"/>
  <c r="D35" i="4"/>
  <c r="G6" i="5"/>
  <c r="J35" i="1"/>
  <c r="K35" i="1"/>
  <c r="L35" i="1"/>
  <c r="M35" i="1"/>
  <c r="N35" i="1"/>
  <c r="O35" i="1"/>
  <c r="P35" i="1"/>
  <c r="Y11" i="1"/>
  <c r="AI11" i="1" s="1"/>
  <c r="AA11" i="1"/>
  <c r="AK11" i="1" s="1"/>
  <c r="Z18" i="1"/>
  <c r="AJ18" i="1" s="1"/>
  <c r="AA18" i="1"/>
  <c r="AK18" i="1" s="1"/>
  <c r="Z17" i="1"/>
  <c r="AJ17" i="1" s="1"/>
  <c r="AA17" i="1"/>
  <c r="AK17" i="1" s="1"/>
  <c r="Z15" i="1"/>
  <c r="AJ15" i="1" s="1"/>
  <c r="AA15" i="1"/>
  <c r="AK15" i="1" s="1"/>
  <c r="Z16" i="1"/>
  <c r="AJ16" i="1" s="1"/>
  <c r="AA16" i="1"/>
  <c r="AK16" i="1" s="1"/>
  <c r="G20" i="5" s="1"/>
  <c r="AA25" i="1"/>
  <c r="AK25" i="1" s="1"/>
  <c r="Z8" i="1"/>
  <c r="AJ8" i="1" s="1"/>
  <c r="AA8" i="1"/>
  <c r="AK8" i="1" s="1"/>
  <c r="Z13" i="1"/>
  <c r="AJ13" i="1" s="1"/>
  <c r="AA13" i="1"/>
  <c r="AK13" i="1" s="1"/>
  <c r="Z9" i="1"/>
  <c r="AJ9" i="1" s="1"/>
  <c r="AA9" i="1"/>
  <c r="AK9" i="1" s="1"/>
  <c r="Z6" i="1"/>
  <c r="AJ6" i="1" s="1"/>
  <c r="AA6" i="1"/>
  <c r="AK6" i="1" s="1"/>
  <c r="G9" i="5" s="1"/>
  <c r="Y20" i="1"/>
  <c r="AI20" i="1" s="1"/>
  <c r="Y27" i="1"/>
  <c r="AI27" i="1" s="1"/>
  <c r="AA20" i="1"/>
  <c r="AK20" i="1" s="1"/>
  <c r="G23" i="5" s="1"/>
  <c r="Y19" i="1"/>
  <c r="AA19" i="1"/>
  <c r="AK19" i="1" s="1"/>
  <c r="Y12" i="1"/>
  <c r="AI12" i="1" s="1"/>
  <c r="Z12" i="1"/>
  <c r="AJ12" i="1" s="1"/>
  <c r="Y14" i="1"/>
  <c r="AI14" i="1" s="1"/>
  <c r="AA14" i="1"/>
  <c r="AK14" i="1" s="1"/>
  <c r="Z4" i="1"/>
  <c r="AJ4" i="1" s="1"/>
  <c r="AA4" i="1"/>
  <c r="AK4" i="1" s="1"/>
  <c r="G8" i="5" s="1"/>
  <c r="Y10" i="1"/>
  <c r="AA10" i="1"/>
  <c r="AK10" i="1" s="1"/>
  <c r="Y24" i="1"/>
  <c r="AI24" i="1" s="1"/>
  <c r="Z24" i="1"/>
  <c r="AJ24" i="1" s="1"/>
  <c r="AA24" i="1"/>
  <c r="AK24" i="1" s="1"/>
  <c r="Y7" i="1"/>
  <c r="AI7" i="1" s="1"/>
  <c r="AA7" i="1"/>
  <c r="AK7" i="1" s="1"/>
  <c r="AA5" i="1"/>
  <c r="AK5" i="1" s="1"/>
  <c r="AA3" i="1"/>
  <c r="AK3" i="1" s="1"/>
  <c r="Y22" i="1"/>
  <c r="AI22" i="1" s="1"/>
  <c r="AA22" i="1"/>
  <c r="AK22" i="1" s="1"/>
  <c r="Y26" i="1"/>
  <c r="Z26" i="1"/>
  <c r="AJ26" i="1" s="1"/>
  <c r="AA26" i="1"/>
  <c r="AK26" i="1" s="1"/>
  <c r="Y25" i="1"/>
  <c r="AI25" i="1" s="1"/>
  <c r="Z25" i="1"/>
  <c r="AJ25" i="1" s="1"/>
  <c r="Y33" i="1"/>
  <c r="AI33" i="1" s="1"/>
  <c r="Z33" i="1"/>
  <c r="AA33" i="1"/>
  <c r="AK33" i="1" s="1"/>
  <c r="Z27" i="1"/>
  <c r="AJ27" i="1" s="1"/>
  <c r="AA27" i="1"/>
  <c r="AK27" i="1" s="1"/>
  <c r="Y28" i="1"/>
  <c r="Z28" i="1"/>
  <c r="AJ28" i="1" s="1"/>
  <c r="AA28" i="1"/>
  <c r="AK28" i="1" s="1"/>
  <c r="Y31" i="1"/>
  <c r="AI31" i="1" s="1"/>
  <c r="Z31" i="1"/>
  <c r="AJ31" i="1" s="1"/>
  <c r="AA31" i="1"/>
  <c r="AK31" i="1" s="1"/>
  <c r="Y32" i="1"/>
  <c r="AI32" i="1" s="1"/>
  <c r="Z32" i="1"/>
  <c r="AJ32" i="1" s="1"/>
  <c r="AA32" i="1"/>
  <c r="AK32" i="1" s="1"/>
  <c r="Y21" i="1"/>
  <c r="AI21" i="1" s="1"/>
  <c r="E24" i="5" s="1"/>
  <c r="Z21" i="1"/>
  <c r="AJ21" i="1" s="1"/>
  <c r="AA21" i="1"/>
  <c r="AK21" i="1" s="1"/>
  <c r="Y23" i="1"/>
  <c r="AI23" i="1" s="1"/>
  <c r="Z23" i="1"/>
  <c r="AJ23" i="1" s="1"/>
  <c r="AA23" i="1"/>
  <c r="AK23" i="1" s="1"/>
  <c r="Y5" i="1"/>
  <c r="AI5" i="1" s="1"/>
  <c r="Y29" i="1"/>
  <c r="AI29" i="1" s="1"/>
  <c r="Z29" i="1"/>
  <c r="AJ29" i="1" s="1"/>
  <c r="AA29" i="1"/>
  <c r="AK29" i="1" s="1"/>
  <c r="Y30" i="1"/>
  <c r="Z30" i="1"/>
  <c r="AJ30" i="1" s="1"/>
  <c r="AA30" i="1"/>
  <c r="AK30" i="1" s="1"/>
  <c r="C39" i="1"/>
  <c r="C40" i="1"/>
  <c r="C41" i="1"/>
  <c r="C42" i="1"/>
  <c r="C43" i="1"/>
  <c r="C44" i="1"/>
  <c r="AB30" i="1"/>
  <c r="AB29" i="1"/>
  <c r="AB5" i="1"/>
  <c r="AC23" i="1"/>
  <c r="AC21" i="1"/>
  <c r="AC32" i="1"/>
  <c r="AC31" i="1"/>
  <c r="AC28" i="1"/>
  <c r="AC27" i="1"/>
  <c r="AC33" i="1"/>
  <c r="AC25" i="1"/>
  <c r="AB25" i="1"/>
  <c r="AC26" i="1"/>
  <c r="AB26" i="1"/>
  <c r="AB22" i="1"/>
  <c r="AC3" i="1"/>
  <c r="AB3" i="1"/>
  <c r="AC7" i="1"/>
  <c r="AB7" i="1"/>
  <c r="AC24" i="1"/>
  <c r="AB24" i="1"/>
  <c r="AC11" i="1"/>
  <c r="AB11" i="1"/>
  <c r="AC10" i="1"/>
  <c r="AB10" i="1"/>
  <c r="AC4" i="1"/>
  <c r="AB4" i="1"/>
  <c r="AC14" i="1"/>
  <c r="AB14" i="1"/>
  <c r="AC12" i="1"/>
  <c r="AB12" i="1"/>
  <c r="AC19" i="1"/>
  <c r="AB19" i="1"/>
  <c r="AC20" i="1"/>
  <c r="AB20" i="1"/>
  <c r="AC6" i="1"/>
  <c r="AB6" i="1"/>
  <c r="AC9" i="1"/>
  <c r="AB9" i="1"/>
  <c r="AC13" i="1"/>
  <c r="AB13" i="1"/>
  <c r="AC8" i="1"/>
  <c r="AB8" i="1"/>
  <c r="AC16" i="1"/>
  <c r="AB16" i="1"/>
  <c r="AC15" i="1"/>
  <c r="AB15" i="1"/>
  <c r="AC17" i="1"/>
  <c r="AB17" i="1"/>
  <c r="AB18" i="1"/>
  <c r="AC18" i="1"/>
  <c r="Z3" i="1"/>
  <c r="AJ3" i="1" s="1"/>
  <c r="F6" i="5" s="1"/>
  <c r="D44" i="4" l="1"/>
  <c r="G13" i="5"/>
  <c r="G12" i="5"/>
  <c r="G17" i="5"/>
  <c r="G19" i="5"/>
  <c r="F8" i="5"/>
  <c r="G18" i="5"/>
  <c r="G14" i="5"/>
  <c r="C46" i="1"/>
  <c r="G24" i="5"/>
  <c r="G22" i="5"/>
  <c r="E23" i="5"/>
  <c r="F20" i="5"/>
  <c r="G15" i="5"/>
  <c r="G21" i="5"/>
  <c r="W31" i="1"/>
  <c r="W27" i="1"/>
  <c r="W23" i="1"/>
  <c r="W20" i="1"/>
  <c r="W15" i="1"/>
  <c r="W13" i="1"/>
  <c r="W8" i="1"/>
  <c r="W30" i="1"/>
  <c r="W26" i="1"/>
  <c r="W22" i="1"/>
  <c r="W19" i="1"/>
  <c r="W17" i="1"/>
  <c r="W11" i="1"/>
  <c r="W7" i="1"/>
  <c r="W33" i="1"/>
  <c r="W29" i="1"/>
  <c r="W25" i="1"/>
  <c r="W5" i="1"/>
  <c r="W18" i="1"/>
  <c r="W14" i="1"/>
  <c r="W10" i="1"/>
  <c r="W6" i="1"/>
  <c r="W32" i="1"/>
  <c r="W28" i="1"/>
  <c r="W24" i="1"/>
  <c r="W21" i="1"/>
  <c r="W16" i="1"/>
  <c r="W12" i="1"/>
  <c r="W9" i="1"/>
  <c r="W4" i="1"/>
  <c r="W3" i="1"/>
  <c r="X3" i="1" s="1"/>
  <c r="X17" i="1"/>
  <c r="AE23" i="1"/>
  <c r="AM23" i="1"/>
  <c r="AE25" i="1"/>
  <c r="AE29" i="1"/>
  <c r="AE32" i="1"/>
  <c r="AM21" i="1"/>
  <c r="AE27" i="1"/>
  <c r="AM32" i="1"/>
  <c r="AE21" i="1"/>
  <c r="AE24" i="1"/>
  <c r="AM25" i="1"/>
  <c r="AM24" i="1"/>
  <c r="AJ33" i="1"/>
  <c r="AE33" i="1"/>
  <c r="AM33" i="1"/>
  <c r="AI19" i="1"/>
  <c r="X30" i="1"/>
  <c r="X16" i="1"/>
  <c r="X23" i="1"/>
  <c r="X7" i="1"/>
  <c r="X15" i="1"/>
  <c r="X9" i="1"/>
  <c r="X20" i="1"/>
  <c r="X8" i="1"/>
  <c r="X11" i="1"/>
  <c r="X18" i="1"/>
  <c r="X24" i="1"/>
  <c r="X21" i="1"/>
  <c r="X14" i="1"/>
  <c r="X10" i="1"/>
  <c r="X12" i="1"/>
  <c r="X26" i="1"/>
  <c r="X33" i="1"/>
  <c r="X13" i="1"/>
  <c r="X4" i="1"/>
  <c r="X31" i="1"/>
  <c r="X28" i="1"/>
  <c r="X27" i="1"/>
  <c r="X32" i="1"/>
  <c r="AM31" i="1"/>
  <c r="X22" i="1"/>
  <c r="Z22" i="1" s="1"/>
  <c r="AJ22" i="1" s="1"/>
  <c r="AI26" i="1"/>
  <c r="AM26" i="1"/>
  <c r="AI10" i="1"/>
  <c r="E16" i="5" s="1"/>
  <c r="AE26" i="1"/>
  <c r="AM27" i="1"/>
  <c r="F7" i="5"/>
  <c r="X19" i="1"/>
  <c r="X5" i="1"/>
  <c r="Z5" i="1" s="1"/>
  <c r="AM5" i="1" s="1"/>
  <c r="X6" i="1"/>
  <c r="AE30" i="1"/>
  <c r="AI28" i="1"/>
  <c r="AM28" i="1"/>
  <c r="AE28" i="1"/>
  <c r="G7" i="5"/>
  <c r="AE31" i="1"/>
  <c r="X25" i="1"/>
  <c r="X29" i="1"/>
  <c r="AM29" i="1"/>
  <c r="AI30" i="1"/>
  <c r="AM30" i="1"/>
  <c r="AE22" i="1" l="1"/>
  <c r="AM22" i="1"/>
  <c r="AJ5" i="1"/>
  <c r="AE5" i="1"/>
  <c r="Y17" i="1"/>
  <c r="AE17" i="1" s="1"/>
  <c r="AD25" i="1"/>
  <c r="AD26" i="1"/>
  <c r="AD24" i="1"/>
  <c r="AB33" i="1"/>
  <c r="AD33" i="1" s="1"/>
  <c r="Z11" i="1"/>
  <c r="AD11" i="1" s="1"/>
  <c r="AC30" i="1"/>
  <c r="AD30" i="1" s="1"/>
  <c r="Y6" i="1"/>
  <c r="AD6" i="1" s="1"/>
  <c r="AB31" i="1"/>
  <c r="AD31" i="1" s="1"/>
  <c r="AB21" i="1"/>
  <c r="AD21" i="1" s="1"/>
  <c r="Y8" i="1"/>
  <c r="Z7" i="1"/>
  <c r="AD7" i="1" s="1"/>
  <c r="AC5" i="1"/>
  <c r="AD5" i="1" s="1"/>
  <c r="AB27" i="1"/>
  <c r="AD27" i="1" s="1"/>
  <c r="Y4" i="1"/>
  <c r="AA12" i="1"/>
  <c r="AD12" i="1" s="1"/>
  <c r="Z20" i="1"/>
  <c r="AB23" i="1"/>
  <c r="AD23" i="1" s="1"/>
  <c r="Y3" i="1"/>
  <c r="Z14" i="1"/>
  <c r="Y15" i="1"/>
  <c r="AB32" i="1"/>
  <c r="AD32" i="1" s="1"/>
  <c r="AC29" i="1"/>
  <c r="AD29" i="1" s="1"/>
  <c r="Z19" i="1"/>
  <c r="AD19" i="1" s="1"/>
  <c r="AC22" i="1"/>
  <c r="AD22" i="1" s="1"/>
  <c r="AB28" i="1"/>
  <c r="AD28" i="1" s="1"/>
  <c r="Y13" i="1"/>
  <c r="Z10" i="1"/>
  <c r="AD10" i="1" s="1"/>
  <c r="Y18" i="1"/>
  <c r="AD18" i="1" s="1"/>
  <c r="Y9" i="1"/>
  <c r="AD9" i="1" s="1"/>
  <c r="Y16" i="1"/>
  <c r="F9" i="5" l="1"/>
  <c r="AM17" i="1"/>
  <c r="AD17" i="1"/>
  <c r="AI17" i="1"/>
  <c r="AI16" i="1"/>
  <c r="AE16" i="1"/>
  <c r="AM16" i="1"/>
  <c r="AI13" i="1"/>
  <c r="AM13" i="1"/>
  <c r="AE13" i="1"/>
  <c r="AI15" i="1"/>
  <c r="AE15" i="1"/>
  <c r="AM15" i="1"/>
  <c r="AE20" i="1"/>
  <c r="AM20" i="1"/>
  <c r="AJ20" i="1"/>
  <c r="AM18" i="1"/>
  <c r="AE18" i="1"/>
  <c r="AI18" i="1"/>
  <c r="AJ14" i="1"/>
  <c r="F19" i="5" s="1"/>
  <c r="AM14" i="1"/>
  <c r="AE14" i="1"/>
  <c r="AJ10" i="1"/>
  <c r="AE10" i="1"/>
  <c r="AM10" i="1"/>
  <c r="AD14" i="1"/>
  <c r="AK12" i="1"/>
  <c r="AM12" i="1"/>
  <c r="AE12" i="1"/>
  <c r="AJ7" i="1"/>
  <c r="AM7" i="1"/>
  <c r="AE7" i="1"/>
  <c r="AM6" i="1"/>
  <c r="AE6" i="1"/>
  <c r="AI6" i="1"/>
  <c r="E9" i="5" s="1"/>
  <c r="AM11" i="1"/>
  <c r="AE11" i="1"/>
  <c r="AJ11" i="1"/>
  <c r="AI3" i="1"/>
  <c r="E6" i="5" s="1"/>
  <c r="AE3" i="1"/>
  <c r="AM3" i="1"/>
  <c r="AI4" i="1"/>
  <c r="AE4" i="1"/>
  <c r="AM4" i="1"/>
  <c r="AM8" i="1"/>
  <c r="AI8" i="1"/>
  <c r="AE8" i="1"/>
  <c r="AD16" i="1"/>
  <c r="AD13" i="1"/>
  <c r="AI9" i="1"/>
  <c r="AE9" i="1"/>
  <c r="AM9" i="1"/>
  <c r="AJ19" i="1"/>
  <c r="AE19" i="1"/>
  <c r="AM19" i="1"/>
  <c r="AD15" i="1"/>
  <c r="AD3" i="1"/>
  <c r="AD20" i="1"/>
  <c r="AD4" i="1"/>
  <c r="AD8" i="1"/>
  <c r="E21" i="5" l="1"/>
  <c r="E22" i="5"/>
  <c r="F23" i="5"/>
  <c r="F24" i="5"/>
  <c r="E18" i="5"/>
  <c r="G10" i="5"/>
  <c r="G11" i="5"/>
  <c r="E11" i="5"/>
  <c r="E10" i="5"/>
  <c r="F11" i="5"/>
  <c r="F12" i="5"/>
  <c r="E15" i="5"/>
  <c r="E17" i="5"/>
  <c r="F22" i="5"/>
  <c r="F21" i="5"/>
  <c r="E20" i="5"/>
  <c r="E13" i="5"/>
  <c r="F17" i="5"/>
  <c r="F18" i="5"/>
  <c r="F13" i="5"/>
  <c r="F15" i="5"/>
  <c r="E19" i="5"/>
  <c r="E12" i="5"/>
  <c r="E14" i="5"/>
  <c r="E8" i="5"/>
  <c r="F14" i="5"/>
  <c r="F16" i="5"/>
  <c r="E7" i="5"/>
  <c r="J50" i="1"/>
  <c r="J51" i="1"/>
  <c r="AI36" i="1"/>
  <c r="J49" i="1"/>
  <c r="G16" i="5"/>
  <c r="L51" i="1"/>
  <c r="L49" i="1"/>
  <c r="AK36" i="1"/>
  <c r="L50" i="1"/>
  <c r="F10" i="5"/>
  <c r="K49" i="1"/>
  <c r="K50" i="1"/>
  <c r="AJ36" i="1"/>
  <c r="K51" i="1"/>
  <c r="N50" i="1"/>
  <c r="N49" i="1"/>
  <c r="AM36" i="1"/>
  <c r="N51" i="1"/>
  <c r="J58" i="1" s="1"/>
  <c r="J57" i="1" l="1"/>
  <c r="J56" i="1"/>
</calcChain>
</file>

<file path=xl/sharedStrings.xml><?xml version="1.0" encoding="utf-8"?>
<sst xmlns="http://schemas.openxmlformats.org/spreadsheetml/2006/main" count="428" uniqueCount="122">
  <si>
    <t>On Mode Power (W)</t>
  </si>
  <si>
    <t>Sleep Mode Power (W)</t>
  </si>
  <si>
    <t>Deep Sleep State Power (W)</t>
  </si>
  <si>
    <t>Total Energy Consumption*** (kWh/yr)</t>
  </si>
  <si>
    <t>Apple Inc.</t>
  </si>
  <si>
    <t>Apple</t>
  </si>
  <si>
    <t>Apple TV</t>
  </si>
  <si>
    <t>MD199</t>
  </si>
  <si>
    <t>Internet Protocol (IP)</t>
  </si>
  <si>
    <t>Advanced Video Processing,High Definition (HD) Resolution,Home Network Interface</t>
  </si>
  <si>
    <t>ARRIS Group</t>
  </si>
  <si>
    <t>ARRIS</t>
  </si>
  <si>
    <t>Media Player</t>
  </si>
  <si>
    <t>MP2100A/NA</t>
  </si>
  <si>
    <t>MP2000NA</t>
  </si>
  <si>
    <t>MP2050NA</t>
  </si>
  <si>
    <t>DOCSIS,Advanced Video Processing,High Definition (HD) Resolution,Home Network Interface</t>
  </si>
  <si>
    <t>Cisco Systems</t>
  </si>
  <si>
    <t>CISCO</t>
  </si>
  <si>
    <t>CIS430 p/n 4034511</t>
  </si>
  <si>
    <t>Advanced Video Processing,Digital Video Recorder (DVR),High Definition (HD) Resolution,Home Network Interface</t>
  </si>
  <si>
    <t>CIS430 p/n 4034511-1</t>
  </si>
  <si>
    <t>ISB7000</t>
  </si>
  <si>
    <t>ISB7100,ISB7100,</t>
  </si>
  <si>
    <t>Multi-Stream - Terrestrial/IP,Advanced Video Processing,High Definition (HD) Resolution,Home Network Interface</t>
  </si>
  <si>
    <t>ISB7005</t>
  </si>
  <si>
    <t>ISB 7105</t>
  </si>
  <si>
    <t>ISB7150</t>
  </si>
  <si>
    <t>Multi-Stream - Terrestrial/IP,Digital Video Recorder (DVR),Advanced Video Processing,High Definition (HD) Resolution,Home Network Interface</t>
  </si>
  <si>
    <t>ISB7500</t>
  </si>
  <si>
    <t>ISB7050,ISB7050,</t>
  </si>
  <si>
    <t>Multi-Stream - Terrestrial/IP,Advanced Video Processing,Digital Video Recorder (DVR),High Definition (HD) Resolution,Home Network Interface</t>
  </si>
  <si>
    <t>Funai Corporation, Inc.</t>
  </si>
  <si>
    <t>Funai</t>
  </si>
  <si>
    <t>NetBOX</t>
  </si>
  <si>
    <t>TB600FX2</t>
  </si>
  <si>
    <t>Magnavox</t>
  </si>
  <si>
    <t>TB600MG2F/F7</t>
  </si>
  <si>
    <t>General Instrument Corporation</t>
  </si>
  <si>
    <t>Motorola</t>
  </si>
  <si>
    <t>IPTV</t>
  </si>
  <si>
    <t>VIP1002</t>
  </si>
  <si>
    <t>Multi-Room,Multi-Stream - Terrestrial/IP,Advanced Video Processing,High Definition (HD) Resolution,Home Network Interface</t>
  </si>
  <si>
    <t>IPTV Set- Top Box</t>
  </si>
  <si>
    <t>VIP1225</t>
  </si>
  <si>
    <t>Multi-Room,Multi-Stream - Terrestrial/IP,Advanced Video Processing,Digital Video Recorder (DVR),High Definition (HD) Resolution,Home Network Interface</t>
  </si>
  <si>
    <t>IPTV Set-Top Box</t>
  </si>
  <si>
    <t>VIP1200</t>
  </si>
  <si>
    <t>VIP1232</t>
  </si>
  <si>
    <t>VIP2100</t>
  </si>
  <si>
    <t>VIP2102</t>
  </si>
  <si>
    <t>VIP2250</t>
  </si>
  <si>
    <t>VIP2262</t>
  </si>
  <si>
    <t>Pace plc</t>
  </si>
  <si>
    <t>Pace</t>
  </si>
  <si>
    <t>IPH8000</t>
  </si>
  <si>
    <t>IPH8000M</t>
  </si>
  <si>
    <t>IPH8005</t>
  </si>
  <si>
    <t>IPH8005M</t>
  </si>
  <si>
    <t>Panasonic</t>
  </si>
  <si>
    <t>DMP-MST60</t>
  </si>
  <si>
    <t>High Definition (HD) Resolution,Home Network Interface</t>
  </si>
  <si>
    <t>Sony Electronics Inc.</t>
  </si>
  <si>
    <t>SONY</t>
  </si>
  <si>
    <t>NETWORK MEDIA PLAYER</t>
  </si>
  <si>
    <t>NSZ-GS7</t>
  </si>
  <si>
    <t>NSZ-GX70</t>
  </si>
  <si>
    <t>SMP-N200</t>
  </si>
  <si>
    <t>SMP-NX20</t>
  </si>
  <si>
    <t>Vizio Inc.</t>
  </si>
  <si>
    <t>VIZIO</t>
  </si>
  <si>
    <t>VAP430</t>
  </si>
  <si>
    <t>Removable Media Player,Advanced Video Processing</t>
  </si>
  <si>
    <t>DVR</t>
  </si>
  <si>
    <t>wired non-DVR</t>
  </si>
  <si>
    <t>Multi stream</t>
  </si>
  <si>
    <t>AVP</t>
  </si>
  <si>
    <t>HD</t>
  </si>
  <si>
    <t>HNI</t>
  </si>
  <si>
    <t>Multi room</t>
  </si>
  <si>
    <t>WiFi</t>
  </si>
  <si>
    <t>ID #</t>
  </si>
  <si>
    <t>Company</t>
  </si>
  <si>
    <t>Device type</t>
  </si>
  <si>
    <t>Alt Company</t>
  </si>
  <si>
    <t>model #</t>
  </si>
  <si>
    <t>Other Info</t>
  </si>
  <si>
    <t>wireless non-DVR</t>
  </si>
  <si>
    <t>Not tested as would be deployed on AT&amp;T, would be about 73 Kwh/yr</t>
  </si>
  <si>
    <t>not valid</t>
  </si>
  <si>
    <t>order</t>
  </si>
  <si>
    <t>OTT</t>
  </si>
  <si>
    <t>non-dvr</t>
  </si>
  <si>
    <t>wired DVR</t>
  </si>
  <si>
    <t>Probable Thin Client</t>
  </si>
  <si>
    <t>Other</t>
  </si>
  <si>
    <t>Version 4.1 draft 1</t>
  </si>
  <si>
    <t>Version 4.1.draft 2</t>
  </si>
  <si>
    <t>combined</t>
  </si>
  <si>
    <t>mean</t>
  </si>
  <si>
    <t>median</t>
  </si>
  <si>
    <t>1st Quartile</t>
  </si>
  <si>
    <t>device type</t>
  </si>
  <si>
    <t>Combined</t>
  </si>
  <si>
    <t>Allowance option selected</t>
  </si>
  <si>
    <t>Resulting TEC based on deduced base</t>
  </si>
  <si>
    <t>Not Valid</t>
  </si>
  <si>
    <t>DVR/non-DVR</t>
  </si>
  <si>
    <t>Above device listing based on 5/29/2013 QPL</t>
  </si>
  <si>
    <t>allowances applied</t>
  </si>
  <si>
    <t>Alt co</t>
  </si>
  <si>
    <t xml:space="preserve">Alt model </t>
  </si>
  <si>
    <t>QPL class</t>
  </si>
  <si>
    <t>Features</t>
  </si>
  <si>
    <t>adders removed</t>
  </si>
  <si>
    <t>Resulting Estimated Base</t>
  </si>
  <si>
    <t>Category applicable to base</t>
  </si>
  <si>
    <t>Data used for plotting - sort this sheet in ascending order on column AM first</t>
  </si>
  <si>
    <t>Note data in tabe "base determination" should be sorted in ascending order based on column AM for best result</t>
  </si>
  <si>
    <t>For charts to work properly, sort spreadsheet area A1:AT32 in ascending order based on column AM (labeled "combined")</t>
  </si>
  <si>
    <t>APPENDIX A - ATT COMMENTS - 07/10/13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</si>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</sst>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0.0"/>
  </numFmts>
  <fonts count="14" x14ac:knownFonts="1">
    <font>
      <sz val="10"/>
      <name val="Arial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0000"/>
        <bgColor indexed="9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1" fillId="2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0" fontId="9" fillId="0" borderId="2" xfId="0" applyFont="1" applyBorder="1"/>
    <xf numFmtId="0" fontId="4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wrapText="1"/>
    </xf>
    <xf numFmtId="49" fontId="10" fillId="2" borderId="2" xfId="0" applyNumberFormat="1" applyFont="1" applyFill="1" applyBorder="1" applyAlignment="1">
      <alignment horizontal="left"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2" fillId="6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/>
    <xf numFmtId="1" fontId="9" fillId="4" borderId="0" xfId="0" applyNumberFormat="1" applyFont="1" applyFill="1"/>
    <xf numFmtId="0" fontId="0" fillId="4" borderId="0" xfId="0" applyFill="1"/>
    <xf numFmtId="165" fontId="0" fillId="7" borderId="0" xfId="0" applyNumberFormat="1" applyFill="1" applyAlignment="1">
      <alignment horizontal="center"/>
    </xf>
    <xf numFmtId="49" fontId="2" fillId="5" borderId="2" xfId="0" applyNumberFormat="1" applyFont="1" applyFill="1" applyBorder="1" applyAlignment="1">
      <alignment horizontal="left" wrapText="1"/>
    </xf>
    <xf numFmtId="49" fontId="10" fillId="5" borderId="2" xfId="0" applyNumberFormat="1" applyFont="1" applyFill="1" applyBorder="1" applyAlignment="1">
      <alignment horizontal="left" wrapText="1"/>
    </xf>
    <xf numFmtId="0" fontId="11" fillId="6" borderId="1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0" fillId="7" borderId="0" xfId="0" applyNumberFormat="1" applyFill="1"/>
    <xf numFmtId="49" fontId="1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6" fillId="2" borderId="0" xfId="0" applyFont="1" applyFill="1" applyAlignment="1">
      <alignment vertical="center"/>
    </xf>
    <xf numFmtId="0" fontId="0" fillId="7" borderId="0" xfId="0" applyFill="1"/>
    <xf numFmtId="0" fontId="2" fillId="5" borderId="1" xfId="0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wrapText="1"/>
    </xf>
    <xf numFmtId="49" fontId="6" fillId="2" borderId="0" xfId="0" applyNumberFormat="1" applyFont="1" applyFill="1" applyAlignment="1">
      <alignment vertic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9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" fontId="0" fillId="0" borderId="0" xfId="0" applyNumberFormat="1" applyFill="1"/>
    <xf numFmtId="1" fontId="9" fillId="0" borderId="0" xfId="0" applyNumberFormat="1" applyFont="1" applyFill="1"/>
    <xf numFmtId="0" fontId="0" fillId="0" borderId="0" xfId="0" applyFill="1" applyAlignment="1">
      <alignment horizontal="center"/>
    </xf>
    <xf numFmtId="0" fontId="13" fillId="0" borderId="0" xfId="0" applyFont="1"/>
    <xf numFmtId="0" fontId="13" fillId="7" borderId="0" xfId="0" applyFont="1" applyFill="1"/>
    <xf numFmtId="0" fontId="13" fillId="0" borderId="0" xfId="0" applyFont="1" applyAlignment="1">
      <alignment horizontal="center"/>
    </xf>
    <xf numFmtId="0" fontId="13" fillId="4" borderId="0" xfId="0" applyFont="1" applyFill="1"/>
    <xf numFmtId="0" fontId="13" fillId="0" borderId="0" xfId="0" applyFont="1" applyAlignment="1"/>
    <xf numFmtId="0" fontId="0" fillId="0" borderId="0" xfId="0" applyAlignment="1"/>
  </cellXfs>
  <cellStyles count="2">
    <cellStyle name="Normal" xfId="0" builtinId="0"/>
    <cellStyle name="Normal 4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chart!$E$6</c:f>
              <c:strCache>
                <c:ptCount val="1"/>
                <c:pt idx="0">
                  <c:v>DVR</c:v>
                </c:pt>
              </c:strCache>
            </c:strRef>
          </c:tx>
          <c:spPr>
            <a:ln w="28575">
              <a:noFill/>
            </a:ln>
          </c:spPr>
          <c:xVal>
            <c:numRef>
              <c:f>chart!$D$8:$D$24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chart!$E$8:$E$24</c:f>
              <c:numCache>
                <c:formatCode>General</c:formatCode>
                <c:ptCount val="17"/>
                <c:pt idx="0">
                  <c:v>34</c:v>
                </c:pt>
                <c:pt idx="1">
                  <c:v>0</c:v>
                </c:pt>
                <c:pt idx="2">
                  <c:v>63</c:v>
                </c:pt>
                <c:pt idx="3">
                  <c:v>0</c:v>
                </c:pt>
                <c:pt idx="4">
                  <c:v>68</c:v>
                </c:pt>
                <c:pt idx="5">
                  <c:v>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71</c:v>
                </c:pt>
                <c:pt idx="10">
                  <c:v>0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84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chart!$F$6</c:f>
              <c:strCache>
                <c:ptCount val="1"/>
                <c:pt idx="0">
                  <c:v>wired non-DVR</c:v>
                </c:pt>
              </c:strCache>
            </c:strRef>
          </c:tx>
          <c:spPr>
            <a:ln w="28575">
              <a:noFill/>
            </a:ln>
          </c:spPr>
          <c:xVal>
            <c:numRef>
              <c:f>chart!$D$8:$D$24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chart!$F$8:$F$24</c:f>
              <c:numCache>
                <c:formatCode>General</c:formatCode>
                <c:ptCount val="17"/>
                <c:pt idx="0">
                  <c:v>0</c:v>
                </c:pt>
                <c:pt idx="1">
                  <c:v>57</c:v>
                </c:pt>
                <c:pt idx="2">
                  <c:v>0</c:v>
                </c:pt>
                <c:pt idx="3">
                  <c:v>64</c:v>
                </c:pt>
                <c:pt idx="4">
                  <c:v>0</c:v>
                </c:pt>
                <c:pt idx="5">
                  <c:v>0</c:v>
                </c:pt>
                <c:pt idx="6">
                  <c:v>69</c:v>
                </c:pt>
                <c:pt idx="7">
                  <c:v>69</c:v>
                </c:pt>
                <c:pt idx="8">
                  <c:v>0</c:v>
                </c:pt>
                <c:pt idx="9">
                  <c:v>0</c:v>
                </c:pt>
                <c:pt idx="10">
                  <c:v>78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87</c:v>
                </c:pt>
                <c:pt idx="16">
                  <c:v>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chart!$G$6</c:f>
              <c:strCache>
                <c:ptCount val="1"/>
                <c:pt idx="0">
                  <c:v>wireless non-DVR</c:v>
                </c:pt>
              </c:strCache>
            </c:strRef>
          </c:tx>
          <c:spPr>
            <a:ln w="28575">
              <a:noFill/>
            </a:ln>
          </c:spPr>
          <c:xVal>
            <c:numRef>
              <c:f>chart!$D$8:$D$24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chart!$G$8:$G$24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65088"/>
        <c:axId val="71867392"/>
      </c:scatterChart>
      <c:valAx>
        <c:axId val="71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867392"/>
        <c:crosses val="autoZero"/>
        <c:crossBetween val="midCat"/>
      </c:valAx>
      <c:valAx>
        <c:axId val="71867392"/>
        <c:scaling>
          <c:orientation val="minMax"/>
          <c:min val="1.0000000000000002E-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865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5</xdr:row>
      <xdr:rowOff>71437</xdr:rowOff>
    </xdr:from>
    <xdr:to>
      <xdr:col>16</xdr:col>
      <xdr:colOff>390525</xdr:colOff>
      <xdr:row>22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zoomScaleNormal="100" workbookViewId="0">
      <selection activeCell="B1" sqref="B1"/>
    </sheetView>
  </sheetViews>
  <sheetFormatPr defaultRowHeight="12.75" x14ac:dyDescent="0.2"/>
  <cols>
    <col min="3" max="3" width="22.42578125" customWidth="1"/>
    <col min="4" max="4" width="18.28515625" customWidth="1"/>
    <col min="6" max="6" width="18.85546875" customWidth="1"/>
    <col min="7" max="7" width="33.7109375" customWidth="1"/>
  </cols>
  <sheetData>
    <row r="2" spans="2:7" x14ac:dyDescent="0.2">
      <c r="B2" s="14" t="s">
        <v>81</v>
      </c>
      <c r="C2" s="14" t="s">
        <v>82</v>
      </c>
      <c r="D2" s="14" t="s">
        <v>83</v>
      </c>
      <c r="E2" s="14" t="s">
        <v>84</v>
      </c>
      <c r="F2" s="14" t="s">
        <v>85</v>
      </c>
      <c r="G2" s="14" t="s">
        <v>86</v>
      </c>
    </row>
    <row r="3" spans="2:7" x14ac:dyDescent="0.2">
      <c r="B3" s="15">
        <v>1</v>
      </c>
      <c r="C3" s="16" t="s">
        <v>17</v>
      </c>
      <c r="D3" s="16" t="s">
        <v>93</v>
      </c>
      <c r="E3" s="16" t="s">
        <v>18</v>
      </c>
      <c r="F3" s="16" t="s">
        <v>29</v>
      </c>
      <c r="G3" s="16"/>
    </row>
    <row r="4" spans="2:7" x14ac:dyDescent="0.2">
      <c r="B4" s="15">
        <v>2</v>
      </c>
      <c r="C4" s="16" t="s">
        <v>17</v>
      </c>
      <c r="D4" s="16" t="s">
        <v>93</v>
      </c>
      <c r="E4" s="16" t="s">
        <v>18</v>
      </c>
      <c r="F4" s="16" t="s">
        <v>27</v>
      </c>
      <c r="G4" s="16"/>
    </row>
    <row r="5" spans="2:7" ht="24" x14ac:dyDescent="0.2">
      <c r="B5" s="15">
        <v>3</v>
      </c>
      <c r="C5" s="16" t="s">
        <v>38</v>
      </c>
      <c r="D5" s="16" t="s">
        <v>93</v>
      </c>
      <c r="E5" s="16" t="s">
        <v>39</v>
      </c>
      <c r="F5" s="16" t="s">
        <v>51</v>
      </c>
      <c r="G5" s="16"/>
    </row>
    <row r="6" spans="2:7" ht="24" x14ac:dyDescent="0.2">
      <c r="B6" s="15">
        <v>4</v>
      </c>
      <c r="C6" s="16" t="s">
        <v>38</v>
      </c>
      <c r="D6" s="16" t="s">
        <v>93</v>
      </c>
      <c r="E6" s="16" t="s">
        <v>39</v>
      </c>
      <c r="F6" s="16" t="s">
        <v>52</v>
      </c>
      <c r="G6" s="16"/>
    </row>
    <row r="7" spans="2:7" ht="24" x14ac:dyDescent="0.2">
      <c r="B7" s="15">
        <v>5</v>
      </c>
      <c r="C7" s="16" t="s">
        <v>38</v>
      </c>
      <c r="D7" s="16" t="s">
        <v>93</v>
      </c>
      <c r="E7" s="16" t="s">
        <v>39</v>
      </c>
      <c r="F7" s="16" t="s">
        <v>48</v>
      </c>
      <c r="G7" s="16"/>
    </row>
    <row r="8" spans="2:7" x14ac:dyDescent="0.2">
      <c r="B8" s="15">
        <v>6</v>
      </c>
      <c r="C8" s="16" t="s">
        <v>17</v>
      </c>
      <c r="D8" s="16" t="s">
        <v>93</v>
      </c>
      <c r="E8" s="16" t="s">
        <v>18</v>
      </c>
      <c r="F8" s="16" t="s">
        <v>19</v>
      </c>
      <c r="G8" s="16"/>
    </row>
    <row r="9" spans="2:7" ht="24" x14ac:dyDescent="0.2">
      <c r="B9" s="15">
        <v>7</v>
      </c>
      <c r="C9" s="16" t="s">
        <v>17</v>
      </c>
      <c r="D9" s="16" t="s">
        <v>93</v>
      </c>
      <c r="E9" s="16" t="s">
        <v>18</v>
      </c>
      <c r="F9" s="16" t="s">
        <v>21</v>
      </c>
      <c r="G9" s="16"/>
    </row>
    <row r="10" spans="2:7" ht="24" x14ac:dyDescent="0.2">
      <c r="B10" s="15">
        <v>8</v>
      </c>
      <c r="C10" s="16" t="s">
        <v>38</v>
      </c>
      <c r="D10" s="16" t="s">
        <v>93</v>
      </c>
      <c r="E10" s="16" t="s">
        <v>39</v>
      </c>
      <c r="F10" s="16" t="s">
        <v>44</v>
      </c>
      <c r="G10" s="16"/>
    </row>
    <row r="11" spans="2:7" x14ac:dyDescent="0.2">
      <c r="B11" s="15">
        <v>9</v>
      </c>
      <c r="C11" s="16" t="s">
        <v>17</v>
      </c>
      <c r="D11" s="16" t="s">
        <v>74</v>
      </c>
      <c r="E11" s="16" t="s">
        <v>18</v>
      </c>
      <c r="F11" s="16" t="s">
        <v>22</v>
      </c>
      <c r="G11" s="16"/>
    </row>
    <row r="12" spans="2:7" x14ac:dyDescent="0.2">
      <c r="B12" s="15">
        <v>10</v>
      </c>
      <c r="C12" s="16" t="s">
        <v>17</v>
      </c>
      <c r="D12" s="16" t="s">
        <v>74</v>
      </c>
      <c r="E12" s="16" t="s">
        <v>18</v>
      </c>
      <c r="F12" s="16" t="s">
        <v>26</v>
      </c>
      <c r="G12" s="16"/>
    </row>
    <row r="13" spans="2:7" x14ac:dyDescent="0.2">
      <c r="B13" s="15">
        <v>11</v>
      </c>
      <c r="C13" s="16" t="s">
        <v>17</v>
      </c>
      <c r="D13" s="16" t="s">
        <v>87</v>
      </c>
      <c r="E13" s="16" t="s">
        <v>18</v>
      </c>
      <c r="F13" s="16" t="s">
        <v>25</v>
      </c>
      <c r="G13" s="16"/>
    </row>
    <row r="14" spans="2:7" ht="24" x14ac:dyDescent="0.2">
      <c r="B14" s="15">
        <v>12</v>
      </c>
      <c r="C14" s="16" t="s">
        <v>38</v>
      </c>
      <c r="D14" s="16" t="s">
        <v>74</v>
      </c>
      <c r="E14" s="16" t="s">
        <v>39</v>
      </c>
      <c r="F14" s="16" t="s">
        <v>47</v>
      </c>
      <c r="G14" s="16"/>
    </row>
    <row r="15" spans="2:7" x14ac:dyDescent="0.2">
      <c r="B15" s="15">
        <v>13</v>
      </c>
      <c r="C15" s="16" t="s">
        <v>53</v>
      </c>
      <c r="D15" s="16" t="s">
        <v>93</v>
      </c>
      <c r="E15" s="16" t="s">
        <v>54</v>
      </c>
      <c r="F15" s="16" t="s">
        <v>58</v>
      </c>
      <c r="G15" s="16"/>
    </row>
    <row r="16" spans="2:7" ht="24" x14ac:dyDescent="0.2">
      <c r="B16" s="15">
        <v>14</v>
      </c>
      <c r="C16" s="16" t="s">
        <v>38</v>
      </c>
      <c r="D16" s="16" t="s">
        <v>74</v>
      </c>
      <c r="E16" s="16" t="s">
        <v>39</v>
      </c>
      <c r="F16" s="16" t="s">
        <v>49</v>
      </c>
      <c r="G16" s="16"/>
    </row>
    <row r="17" spans="2:7" ht="24" x14ac:dyDescent="0.2">
      <c r="B17" s="15">
        <v>15</v>
      </c>
      <c r="C17" s="16" t="s">
        <v>38</v>
      </c>
      <c r="D17" s="16" t="s">
        <v>74</v>
      </c>
      <c r="E17" s="16" t="s">
        <v>39</v>
      </c>
      <c r="F17" s="16" t="s">
        <v>50</v>
      </c>
      <c r="G17" s="16"/>
    </row>
    <row r="18" spans="2:7" x14ac:dyDescent="0.2">
      <c r="B18" s="15">
        <v>16</v>
      </c>
      <c r="C18" s="16" t="s">
        <v>10</v>
      </c>
      <c r="D18" s="17" t="s">
        <v>94</v>
      </c>
      <c r="E18" s="16" t="s">
        <v>11</v>
      </c>
      <c r="F18" s="16" t="s">
        <v>14</v>
      </c>
      <c r="G18" s="16" t="s">
        <v>12</v>
      </c>
    </row>
    <row r="19" spans="2:7" ht="24" x14ac:dyDescent="0.2">
      <c r="B19" s="15">
        <v>17</v>
      </c>
      <c r="C19" s="16" t="s">
        <v>38</v>
      </c>
      <c r="D19" s="16" t="s">
        <v>74</v>
      </c>
      <c r="E19" s="16" t="s">
        <v>39</v>
      </c>
      <c r="F19" s="16" t="s">
        <v>41</v>
      </c>
      <c r="G19" s="16"/>
    </row>
    <row r="20" spans="2:7" x14ac:dyDescent="0.2">
      <c r="B20" s="15">
        <v>18</v>
      </c>
      <c r="C20" s="16" t="s">
        <v>53</v>
      </c>
      <c r="D20" s="16" t="s">
        <v>93</v>
      </c>
      <c r="E20" s="16" t="s">
        <v>54</v>
      </c>
      <c r="F20" s="16" t="s">
        <v>57</v>
      </c>
      <c r="G20" s="16"/>
    </row>
    <row r="21" spans="2:7" x14ac:dyDescent="0.2">
      <c r="B21" s="15">
        <v>19</v>
      </c>
      <c r="C21" s="16" t="s">
        <v>53</v>
      </c>
      <c r="D21" s="16" t="s">
        <v>89</v>
      </c>
      <c r="E21" s="16" t="s">
        <v>54</v>
      </c>
      <c r="F21" s="16" t="s">
        <v>56</v>
      </c>
      <c r="G21" s="16"/>
    </row>
    <row r="22" spans="2:7" x14ac:dyDescent="0.2">
      <c r="B22" s="15">
        <v>20</v>
      </c>
      <c r="C22" s="16" t="s">
        <v>10</v>
      </c>
      <c r="D22" s="17" t="s">
        <v>94</v>
      </c>
      <c r="E22" s="16" t="s">
        <v>11</v>
      </c>
      <c r="F22" s="16" t="s">
        <v>13</v>
      </c>
      <c r="G22" s="16" t="s">
        <v>12</v>
      </c>
    </row>
    <row r="23" spans="2:7" x14ac:dyDescent="0.2">
      <c r="B23" s="15">
        <v>21</v>
      </c>
      <c r="C23" s="16" t="s">
        <v>10</v>
      </c>
      <c r="D23" s="17" t="s">
        <v>94</v>
      </c>
      <c r="E23" s="16" t="s">
        <v>11</v>
      </c>
      <c r="F23" s="16" t="s">
        <v>15</v>
      </c>
      <c r="G23" s="16" t="s">
        <v>12</v>
      </c>
    </row>
    <row r="24" spans="2:7" x14ac:dyDescent="0.2">
      <c r="B24" s="15">
        <v>22</v>
      </c>
      <c r="C24" s="16" t="s">
        <v>69</v>
      </c>
      <c r="D24" s="16" t="s">
        <v>91</v>
      </c>
      <c r="E24" s="16" t="s">
        <v>70</v>
      </c>
      <c r="F24" s="16" t="s">
        <v>71</v>
      </c>
      <c r="G24" s="16" t="s">
        <v>12</v>
      </c>
    </row>
    <row r="25" spans="2:7" x14ac:dyDescent="0.2">
      <c r="B25" s="15">
        <v>23</v>
      </c>
      <c r="C25" s="16" t="s">
        <v>62</v>
      </c>
      <c r="D25" s="16" t="s">
        <v>91</v>
      </c>
      <c r="E25" s="16" t="s">
        <v>63</v>
      </c>
      <c r="F25" s="16" t="s">
        <v>65</v>
      </c>
      <c r="G25" s="16" t="s">
        <v>64</v>
      </c>
    </row>
    <row r="26" spans="2:7" x14ac:dyDescent="0.2">
      <c r="B26" s="15">
        <v>24</v>
      </c>
      <c r="C26" s="16" t="s">
        <v>62</v>
      </c>
      <c r="D26" s="16" t="s">
        <v>91</v>
      </c>
      <c r="E26" s="16" t="s">
        <v>63</v>
      </c>
      <c r="F26" s="16" t="s">
        <v>66</v>
      </c>
      <c r="G26" s="16" t="s">
        <v>64</v>
      </c>
    </row>
    <row r="27" spans="2:7" x14ac:dyDescent="0.2">
      <c r="B27" s="15">
        <v>25</v>
      </c>
      <c r="C27" s="16" t="s">
        <v>32</v>
      </c>
      <c r="D27" s="16" t="s">
        <v>91</v>
      </c>
      <c r="E27" s="16" t="s">
        <v>33</v>
      </c>
      <c r="F27" s="16" t="s">
        <v>35</v>
      </c>
      <c r="G27" s="16" t="s">
        <v>34</v>
      </c>
    </row>
    <row r="28" spans="2:7" x14ac:dyDescent="0.2">
      <c r="B28" s="15">
        <v>26</v>
      </c>
      <c r="C28" s="16" t="s">
        <v>32</v>
      </c>
      <c r="D28" s="16" t="s">
        <v>91</v>
      </c>
      <c r="E28" s="16" t="s">
        <v>36</v>
      </c>
      <c r="F28" s="16" t="s">
        <v>37</v>
      </c>
      <c r="G28" s="16" t="s">
        <v>34</v>
      </c>
    </row>
    <row r="29" spans="2:7" ht="14.25" customHeight="1" x14ac:dyDescent="0.2">
      <c r="B29" s="15">
        <v>27</v>
      </c>
      <c r="C29" s="16" t="s">
        <v>59</v>
      </c>
      <c r="D29" s="16" t="s">
        <v>91</v>
      </c>
      <c r="E29" s="16" t="s">
        <v>59</v>
      </c>
      <c r="F29" s="16" t="s">
        <v>60</v>
      </c>
      <c r="G29" s="16"/>
    </row>
    <row r="30" spans="2:7" x14ac:dyDescent="0.2">
      <c r="B30" s="15">
        <v>28</v>
      </c>
      <c r="C30" s="16" t="s">
        <v>4</v>
      </c>
      <c r="D30" s="16" t="s">
        <v>91</v>
      </c>
      <c r="E30" s="16" t="s">
        <v>5</v>
      </c>
      <c r="F30" s="16" t="s">
        <v>7</v>
      </c>
      <c r="G30" s="16" t="s">
        <v>6</v>
      </c>
    </row>
    <row r="31" spans="2:7" ht="24" x14ac:dyDescent="0.2">
      <c r="B31" s="15">
        <v>29</v>
      </c>
      <c r="C31" s="16" t="s">
        <v>53</v>
      </c>
      <c r="D31" s="16" t="s">
        <v>74</v>
      </c>
      <c r="E31" s="16" t="s">
        <v>54</v>
      </c>
      <c r="F31" s="16" t="s">
        <v>55</v>
      </c>
      <c r="G31" s="16" t="s">
        <v>88</v>
      </c>
    </row>
    <row r="32" spans="2:7" x14ac:dyDescent="0.2">
      <c r="B32" s="15">
        <v>30</v>
      </c>
      <c r="C32" s="16" t="s">
        <v>62</v>
      </c>
      <c r="D32" s="16" t="s">
        <v>91</v>
      </c>
      <c r="E32" s="16" t="s">
        <v>63</v>
      </c>
      <c r="F32" s="16" t="s">
        <v>67</v>
      </c>
      <c r="G32" s="16" t="s">
        <v>64</v>
      </c>
    </row>
    <row r="33" spans="1:7" x14ac:dyDescent="0.2">
      <c r="B33" s="15">
        <v>31</v>
      </c>
      <c r="C33" s="16" t="s">
        <v>62</v>
      </c>
      <c r="D33" s="16" t="s">
        <v>91</v>
      </c>
      <c r="E33" s="16" t="s">
        <v>63</v>
      </c>
      <c r="F33" s="16" t="s">
        <v>68</v>
      </c>
      <c r="G33" s="16" t="s">
        <v>64</v>
      </c>
    </row>
    <row r="35" spans="1:7" x14ac:dyDescent="0.2">
      <c r="C35" t="s">
        <v>93</v>
      </c>
      <c r="D35" s="38">
        <f>COUNTIF(D3:D33,"wired DVR")</f>
        <v>10</v>
      </c>
    </row>
    <row r="36" spans="1:7" x14ac:dyDescent="0.2">
      <c r="C36" t="s">
        <v>74</v>
      </c>
      <c r="D36" s="38">
        <f>COUNTIF(D3:D33,"wired non-DVR")</f>
        <v>7</v>
      </c>
    </row>
    <row r="37" spans="1:7" x14ac:dyDescent="0.2">
      <c r="C37" t="s">
        <v>87</v>
      </c>
      <c r="D37" s="38">
        <f>COUNTIF(D3:D33,"wireless non-DVR")</f>
        <v>1</v>
      </c>
    </row>
    <row r="38" spans="1:7" x14ac:dyDescent="0.2">
      <c r="D38" s="38"/>
    </row>
    <row r="39" spans="1:7" x14ac:dyDescent="0.2">
      <c r="D39" s="38"/>
    </row>
    <row r="40" spans="1:7" x14ac:dyDescent="0.2">
      <c r="C40" t="s">
        <v>91</v>
      </c>
      <c r="D40" s="38">
        <f>COUNTIF(D3:D33,"OTT")</f>
        <v>9</v>
      </c>
    </row>
    <row r="41" spans="1:7" x14ac:dyDescent="0.2">
      <c r="C41" t="s">
        <v>94</v>
      </c>
      <c r="D41" s="38">
        <f>COUNTIF(D3:D33,"Probable Thin Client")</f>
        <v>3</v>
      </c>
    </row>
    <row r="42" spans="1:7" x14ac:dyDescent="0.2">
      <c r="C42" t="s">
        <v>106</v>
      </c>
      <c r="D42" s="38">
        <f>COUNTIF(D3:D33,"not valid")</f>
        <v>1</v>
      </c>
    </row>
    <row r="44" spans="1:7" x14ac:dyDescent="0.2">
      <c r="D44">
        <f>SUM(D35:D42)</f>
        <v>31</v>
      </c>
    </row>
    <row r="46" spans="1:7" s="77" customFormat="1" x14ac:dyDescent="0.2">
      <c r="A46" s="76" t="s">
        <v>121</v>
      </c>
    </row>
  </sheetData>
  <sortState ref="B3:H33">
    <sortCondition ref="B3:B33"/>
  </sortState>
  <mergeCells count="1">
    <mergeCell ref="A46:XFD46"/>
  </mergeCells>
  <pageMargins left="0.5" right="0.5" top="0.5" bottom="0.5" header="9.8009623797025401E-3" footer="9.8009623797025401E-3"/>
  <pageSetup scale="80" orientation="portrait" r:id="rId1"/>
  <headerFooter>
    <oddFooter>&amp;CAPPENDIX A -
ATT COMMENTS 07-10-13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zoomScale="75" zoomScaleNormal="75" workbookViewId="0">
      <pane ySplit="2" topLeftCell="A36" activePane="bottomLeft" state="frozen"/>
      <selection pane="bottomLeft" activeCell="D57" sqref="D57"/>
    </sheetView>
  </sheetViews>
  <sheetFormatPr defaultColWidth="8.85546875" defaultRowHeight="12.75" x14ac:dyDescent="0.2"/>
  <cols>
    <col min="1" max="1" width="4.85546875" customWidth="1"/>
    <col min="2" max="2" width="18.42578125" customWidth="1"/>
    <col min="3" max="3" width="13.42578125" customWidth="1"/>
    <col min="4" max="4" width="9.42578125" customWidth="1"/>
    <col min="5" max="5" width="11.85546875" customWidth="1"/>
    <col min="6" max="6" width="16.140625" customWidth="1"/>
    <col min="7" max="7" width="16.28515625" customWidth="1"/>
    <col min="8" max="8" width="14.7109375" customWidth="1"/>
    <col min="9" max="9" width="35.140625" customWidth="1"/>
    <col min="10" max="13" width="8.7109375" customWidth="1"/>
    <col min="14" max="14" width="10.42578125" customWidth="1"/>
    <col min="15" max="16" width="8.7109375" customWidth="1"/>
    <col min="17" max="23" width="14.7109375" customWidth="1"/>
    <col min="24" max="24" width="20.7109375" customWidth="1"/>
    <col min="34" max="34" width="22.42578125" customWidth="1"/>
    <col min="35" max="35" width="9.85546875" bestFit="1" customWidth="1"/>
    <col min="36" max="36" width="15.7109375" bestFit="1" customWidth="1"/>
    <col min="37" max="37" width="9" bestFit="1" customWidth="1"/>
    <col min="39" max="39" width="11" bestFit="1" customWidth="1"/>
    <col min="42" max="42" width="14.5703125" customWidth="1"/>
  </cols>
  <sheetData>
    <row r="1" spans="1:46" ht="25.5" x14ac:dyDescent="0.2">
      <c r="Y1" s="54" t="s">
        <v>116</v>
      </c>
      <c r="Z1" s="55"/>
      <c r="AA1" s="55"/>
      <c r="AB1" s="55"/>
      <c r="AC1" s="55"/>
      <c r="AD1" s="55"/>
      <c r="AE1" s="56"/>
      <c r="AI1" s="63" t="s">
        <v>117</v>
      </c>
      <c r="AJ1" s="64"/>
      <c r="AK1" s="64"/>
      <c r="AL1" s="64"/>
      <c r="AM1" s="64"/>
    </row>
    <row r="2" spans="1:46" s="1" customFormat="1" ht="36" x14ac:dyDescent="0.2">
      <c r="A2" s="1" t="s">
        <v>90</v>
      </c>
      <c r="B2" s="8" t="s">
        <v>82</v>
      </c>
      <c r="C2" s="8" t="s">
        <v>102</v>
      </c>
      <c r="D2" s="8" t="s">
        <v>110</v>
      </c>
      <c r="E2" s="8" t="s">
        <v>85</v>
      </c>
      <c r="F2" s="8" t="s">
        <v>111</v>
      </c>
      <c r="G2" s="8" t="s">
        <v>95</v>
      </c>
      <c r="H2" s="8" t="s">
        <v>112</v>
      </c>
      <c r="I2" s="8" t="s">
        <v>113</v>
      </c>
      <c r="J2" s="2" t="s">
        <v>79</v>
      </c>
      <c r="K2" s="2" t="s">
        <v>75</v>
      </c>
      <c r="L2" s="2" t="s">
        <v>76</v>
      </c>
      <c r="M2" s="2" t="s">
        <v>73</v>
      </c>
      <c r="N2" s="2" t="s">
        <v>77</v>
      </c>
      <c r="O2" s="2" t="s">
        <v>78</v>
      </c>
      <c r="P2" s="8" t="s">
        <v>80</v>
      </c>
      <c r="Q2" s="2" t="s">
        <v>0</v>
      </c>
      <c r="R2" s="2" t="s">
        <v>1</v>
      </c>
      <c r="S2" s="2" t="s">
        <v>2</v>
      </c>
      <c r="T2" s="2" t="s">
        <v>3</v>
      </c>
      <c r="U2" s="2"/>
      <c r="V2" s="2"/>
      <c r="W2" s="34" t="s">
        <v>114</v>
      </c>
      <c r="X2" s="57" t="s">
        <v>115</v>
      </c>
      <c r="Y2" s="58" t="s">
        <v>73</v>
      </c>
      <c r="Z2" s="58" t="s">
        <v>92</v>
      </c>
      <c r="AA2" s="58" t="s">
        <v>87</v>
      </c>
      <c r="AB2" s="58" t="s">
        <v>91</v>
      </c>
      <c r="AC2" s="59" t="s">
        <v>89</v>
      </c>
      <c r="AD2" s="15" t="s">
        <v>95</v>
      </c>
      <c r="AE2" s="60" t="s">
        <v>107</v>
      </c>
      <c r="AG2" s="11"/>
      <c r="AI2" s="61" t="s">
        <v>73</v>
      </c>
      <c r="AJ2" s="61" t="s">
        <v>74</v>
      </c>
      <c r="AK2" s="61" t="s">
        <v>87</v>
      </c>
      <c r="AL2" s="62"/>
      <c r="AM2" s="61" t="s">
        <v>98</v>
      </c>
    </row>
    <row r="3" spans="1:46" s="1" customFormat="1" ht="48" x14ac:dyDescent="0.2">
      <c r="A3" s="10">
        <v>18</v>
      </c>
      <c r="B3" s="3" t="s">
        <v>53</v>
      </c>
      <c r="C3" s="28" t="s">
        <v>93</v>
      </c>
      <c r="D3" s="3" t="s">
        <v>54</v>
      </c>
      <c r="E3" s="3" t="s">
        <v>57</v>
      </c>
      <c r="F3" s="3" t="s">
        <v>57</v>
      </c>
      <c r="G3" s="3"/>
      <c r="H3" s="3" t="s">
        <v>8</v>
      </c>
      <c r="I3" s="3" t="s">
        <v>31</v>
      </c>
      <c r="J3" s="20">
        <v>0</v>
      </c>
      <c r="K3" s="20">
        <v>1</v>
      </c>
      <c r="L3" s="20">
        <v>1</v>
      </c>
      <c r="M3" s="6">
        <v>1</v>
      </c>
      <c r="N3" s="20">
        <v>1</v>
      </c>
      <c r="O3" s="20">
        <v>1</v>
      </c>
      <c r="P3" s="20">
        <v>0</v>
      </c>
      <c r="Q3" s="4">
        <v>11.3</v>
      </c>
      <c r="R3" s="4">
        <v>8.1999999999999993</v>
      </c>
      <c r="S3" s="4"/>
      <c r="T3" s="4">
        <v>79</v>
      </c>
      <c r="U3" s="5">
        <v>41075</v>
      </c>
      <c r="V3" s="5">
        <v>41023</v>
      </c>
      <c r="W3" s="40">
        <f t="shared" ref="W3:W33" si="0">-J3*$J$35-K3*$K$35-L3*$L$35-M3*$M$35-N3*$N$35-IF(OR(AND(M3=1,J3*$J$35=0),M3=0),O3*$O$35,0)-P3*$P$35-IF(AND(C3=("wireless non-DVR"),AND($M$45="yes",$J$37=3)),-$O$35,0)</f>
        <v>-61</v>
      </c>
      <c r="X3" s="67">
        <f>T3+W3</f>
        <v>18</v>
      </c>
      <c r="Y3" s="68">
        <f t="shared" ref="Y3:Y33" si="1">IF(T3=0,0,IF(C3="wired DVR",X3,0))</f>
        <v>18</v>
      </c>
      <c r="Z3" s="68">
        <f t="shared" ref="Z3:Z33" si="2">IF(T3=0,0,IF(C3="wired non-DVR",X3,0))</f>
        <v>0</v>
      </c>
      <c r="AA3" s="68">
        <f t="shared" ref="AA3:AA33" si="3">IF(T3=0,0,IF(C3="wireless non-DVR",X3,0))</f>
        <v>0</v>
      </c>
      <c r="AB3" s="68">
        <f t="shared" ref="AB3:AB33" si="4">IF(T3=0,0,IF(C3="OTT",X3,0))</f>
        <v>0</v>
      </c>
      <c r="AC3" s="68">
        <f t="shared" ref="AC3:AC33" si="5">IF(C3="not valid",X3,0)</f>
        <v>0</v>
      </c>
      <c r="AD3" s="68">
        <f t="shared" ref="AD3:AD33" si="6">IF(X3-SUM(Y3:AC3)=0,0,X3)</f>
        <v>0</v>
      </c>
      <c r="AE3" s="68">
        <f t="shared" ref="AE3:AE33" si="7">Y3+Z3+AA3</f>
        <v>18</v>
      </c>
      <c r="AG3" s="11"/>
      <c r="AH3" s="11"/>
      <c r="AI3" s="65">
        <f t="shared" ref="AI3:AI33" si="8">IF(Y3&gt;0,Y3,"")</f>
        <v>18</v>
      </c>
      <c r="AJ3" s="65" t="str">
        <f t="shared" ref="AJ3:AJ33" si="9">IF(Z3&gt;0,Z3,"")</f>
        <v/>
      </c>
      <c r="AK3" s="65" t="str">
        <f t="shared" ref="AK3:AK33" si="10">IF(AA3&gt;0,AA3,"")</f>
        <v/>
      </c>
      <c r="AL3" s="66"/>
      <c r="AM3" s="65">
        <f t="shared" ref="AM3:AM33" si="11">IF(SUM(Y3:AA3)=0,"",SUM(Y3:AA3))</f>
        <v>18</v>
      </c>
      <c r="AP3" s="37"/>
      <c r="AQ3" s="53" t="str">
        <f t="shared" ref="AQ3:AQ33" si="12">C3</f>
        <v>wired DVR</v>
      </c>
      <c r="AR3" s="53" t="str">
        <f t="shared" ref="AR3:AR33" si="13">D3</f>
        <v>Pace</v>
      </c>
      <c r="AS3" s="53" t="str">
        <f t="shared" ref="AS3:AS33" si="14">F3</f>
        <v>IPH8005</v>
      </c>
      <c r="AT3" s="37">
        <f t="shared" ref="AT3:AT33" si="15">T3</f>
        <v>79</v>
      </c>
    </row>
    <row r="4" spans="1:46" s="1" customFormat="1" ht="36" x14ac:dyDescent="0.2">
      <c r="A4" s="10">
        <v>13</v>
      </c>
      <c r="B4" s="3" t="s">
        <v>53</v>
      </c>
      <c r="C4" s="28" t="s">
        <v>93</v>
      </c>
      <c r="D4" s="3" t="s">
        <v>54</v>
      </c>
      <c r="E4" s="3" t="s">
        <v>58</v>
      </c>
      <c r="F4" s="3" t="s">
        <v>58</v>
      </c>
      <c r="G4" s="3"/>
      <c r="H4" s="3" t="s">
        <v>8</v>
      </c>
      <c r="I4" s="3" t="s">
        <v>20</v>
      </c>
      <c r="J4" s="20">
        <v>0</v>
      </c>
      <c r="K4" s="20">
        <v>0</v>
      </c>
      <c r="L4" s="20">
        <v>1</v>
      </c>
      <c r="M4" s="6">
        <v>1</v>
      </c>
      <c r="N4" s="20">
        <v>1</v>
      </c>
      <c r="O4" s="20">
        <v>1</v>
      </c>
      <c r="P4" s="20">
        <v>0</v>
      </c>
      <c r="Q4" s="4">
        <v>10.8</v>
      </c>
      <c r="R4" s="4">
        <v>9.3000000000000007</v>
      </c>
      <c r="S4" s="4"/>
      <c r="T4" s="4">
        <v>89</v>
      </c>
      <c r="U4" s="5">
        <v>41122</v>
      </c>
      <c r="V4" s="5">
        <v>41149</v>
      </c>
      <c r="W4" s="40">
        <f t="shared" si="0"/>
        <v>-55</v>
      </c>
      <c r="X4" s="13">
        <f t="shared" ref="X4:X33" si="16">T4-J4*$J$35-K4*$K$35-L4*$L$35-M4*$M$35-N4*$N$35-IF(OR(AND(M4=1,J4*$J$35=0),M4=0),O4*$O$35,0)-P4*$P$35-IF(AND(C4=("wireless non-DVR"),AND($M$45="yes",$J$37=3)),$O$35,0)</f>
        <v>34</v>
      </c>
      <c r="Y4" s="12">
        <f t="shared" si="1"/>
        <v>34</v>
      </c>
      <c r="Z4" s="12">
        <f t="shared" si="2"/>
        <v>0</v>
      </c>
      <c r="AA4" s="12">
        <f t="shared" si="3"/>
        <v>0</v>
      </c>
      <c r="AB4" s="12">
        <f t="shared" si="4"/>
        <v>0</v>
      </c>
      <c r="AC4" s="12">
        <f t="shared" si="5"/>
        <v>0</v>
      </c>
      <c r="AD4" s="12">
        <f t="shared" si="6"/>
        <v>0</v>
      </c>
      <c r="AE4" s="12">
        <f t="shared" si="7"/>
        <v>34</v>
      </c>
      <c r="AG4" s="11"/>
      <c r="AH4" s="11"/>
      <c r="AI4" s="11">
        <f t="shared" si="8"/>
        <v>34</v>
      </c>
      <c r="AJ4" s="11" t="str">
        <f t="shared" si="9"/>
        <v/>
      </c>
      <c r="AK4" s="11" t="str">
        <f t="shared" si="10"/>
        <v/>
      </c>
      <c r="AM4" s="11">
        <f t="shared" si="11"/>
        <v>34</v>
      </c>
      <c r="AP4" s="37"/>
      <c r="AQ4" s="53" t="str">
        <f t="shared" si="12"/>
        <v>wired DVR</v>
      </c>
      <c r="AR4" s="53" t="str">
        <f t="shared" si="13"/>
        <v>Pace</v>
      </c>
      <c r="AS4" s="53" t="str">
        <f t="shared" si="14"/>
        <v>IPH8005M</v>
      </c>
      <c r="AT4" s="37">
        <f t="shared" si="15"/>
        <v>89</v>
      </c>
    </row>
    <row r="5" spans="1:46" s="49" customFormat="1" ht="36" x14ac:dyDescent="0.2">
      <c r="A5" s="10">
        <v>29</v>
      </c>
      <c r="B5" s="3" t="s">
        <v>53</v>
      </c>
      <c r="C5" s="28" t="s">
        <v>74</v>
      </c>
      <c r="D5" s="3" t="s">
        <v>54</v>
      </c>
      <c r="E5" s="3" t="s">
        <v>55</v>
      </c>
      <c r="F5" s="3" t="s">
        <v>55</v>
      </c>
      <c r="G5" s="3"/>
      <c r="H5" s="3" t="s">
        <v>8</v>
      </c>
      <c r="I5" s="3" t="s">
        <v>24</v>
      </c>
      <c r="J5" s="20">
        <v>0</v>
      </c>
      <c r="K5" s="20">
        <v>1</v>
      </c>
      <c r="L5" s="20">
        <v>1</v>
      </c>
      <c r="M5" s="20">
        <v>0</v>
      </c>
      <c r="N5" s="20">
        <v>1</v>
      </c>
      <c r="O5" s="20">
        <v>1</v>
      </c>
      <c r="P5" s="20">
        <v>0</v>
      </c>
      <c r="Q5" s="4">
        <v>9.3000000000000007</v>
      </c>
      <c r="R5" s="4">
        <v>6.9</v>
      </c>
      <c r="S5" s="4"/>
      <c r="T5" s="39">
        <v>73</v>
      </c>
      <c r="U5" s="5">
        <v>40817</v>
      </c>
      <c r="V5" s="5">
        <v>40766</v>
      </c>
      <c r="W5" s="40">
        <f t="shared" si="0"/>
        <v>-16</v>
      </c>
      <c r="X5" s="13">
        <f t="shared" si="16"/>
        <v>57</v>
      </c>
      <c r="Y5" s="12">
        <f t="shared" si="1"/>
        <v>0</v>
      </c>
      <c r="Z5" s="12">
        <f t="shared" si="2"/>
        <v>57</v>
      </c>
      <c r="AA5" s="12">
        <f t="shared" si="3"/>
        <v>0</v>
      </c>
      <c r="AB5" s="12">
        <f t="shared" si="4"/>
        <v>0</v>
      </c>
      <c r="AC5" s="12">
        <f t="shared" si="5"/>
        <v>0</v>
      </c>
      <c r="AD5" s="12">
        <f t="shared" si="6"/>
        <v>0</v>
      </c>
      <c r="AE5" s="12">
        <f t="shared" si="7"/>
        <v>57</v>
      </c>
      <c r="AF5" s="1"/>
      <c r="AG5" s="11"/>
      <c r="AH5" s="11"/>
      <c r="AI5" s="11" t="str">
        <f t="shared" si="8"/>
        <v/>
      </c>
      <c r="AJ5" s="11">
        <f t="shared" si="9"/>
        <v>57</v>
      </c>
      <c r="AK5" s="11" t="str">
        <f t="shared" si="10"/>
        <v/>
      </c>
      <c r="AL5" s="1"/>
      <c r="AM5" s="11">
        <f t="shared" si="11"/>
        <v>57</v>
      </c>
      <c r="AN5" s="1"/>
      <c r="AO5" s="1"/>
      <c r="AP5" s="37"/>
      <c r="AQ5" s="53" t="str">
        <f t="shared" si="12"/>
        <v>wired non-DVR</v>
      </c>
      <c r="AR5" s="53" t="str">
        <f t="shared" si="13"/>
        <v>Pace</v>
      </c>
      <c r="AS5" s="53" t="str">
        <f t="shared" si="14"/>
        <v>IPH8000</v>
      </c>
      <c r="AT5" s="37">
        <f t="shared" si="15"/>
        <v>73</v>
      </c>
    </row>
    <row r="6" spans="1:46" s="1" customFormat="1" ht="60" x14ac:dyDescent="0.2">
      <c r="A6" s="41">
        <v>8</v>
      </c>
      <c r="B6" s="42" t="s">
        <v>38</v>
      </c>
      <c r="C6" s="43" t="s">
        <v>93</v>
      </c>
      <c r="D6" s="42" t="s">
        <v>39</v>
      </c>
      <c r="E6" s="42" t="s">
        <v>43</v>
      </c>
      <c r="F6" s="42" t="s">
        <v>44</v>
      </c>
      <c r="G6" s="42"/>
      <c r="H6" s="42" t="s">
        <v>8</v>
      </c>
      <c r="I6" s="42" t="s">
        <v>45</v>
      </c>
      <c r="J6" s="22">
        <v>1</v>
      </c>
      <c r="K6" s="22">
        <v>1</v>
      </c>
      <c r="L6" s="22">
        <v>1</v>
      </c>
      <c r="M6" s="52">
        <v>1</v>
      </c>
      <c r="N6" s="22">
        <v>1</v>
      </c>
      <c r="O6" s="22">
        <v>1</v>
      </c>
      <c r="P6" s="22">
        <v>0</v>
      </c>
      <c r="Q6" s="44">
        <v>15.7</v>
      </c>
      <c r="R6" s="44">
        <v>11.82</v>
      </c>
      <c r="S6" s="44"/>
      <c r="T6" s="44">
        <v>124</v>
      </c>
      <c r="U6" s="45">
        <v>40725</v>
      </c>
      <c r="V6" s="45">
        <v>40812</v>
      </c>
      <c r="W6" s="46">
        <f t="shared" si="0"/>
        <v>-61</v>
      </c>
      <c r="X6" s="47">
        <f t="shared" si="16"/>
        <v>63</v>
      </c>
      <c r="Y6" s="48">
        <f t="shared" si="1"/>
        <v>63</v>
      </c>
      <c r="Z6" s="48">
        <f t="shared" si="2"/>
        <v>0</v>
      </c>
      <c r="AA6" s="48">
        <f t="shared" si="3"/>
        <v>0</v>
      </c>
      <c r="AB6" s="48">
        <f t="shared" si="4"/>
        <v>0</v>
      </c>
      <c r="AC6" s="48">
        <f t="shared" si="5"/>
        <v>0</v>
      </c>
      <c r="AD6" s="48">
        <f t="shared" si="6"/>
        <v>0</v>
      </c>
      <c r="AE6" s="48">
        <f t="shared" si="7"/>
        <v>63</v>
      </c>
      <c r="AF6" s="49"/>
      <c r="AG6" s="50"/>
      <c r="AH6" s="50"/>
      <c r="AI6" s="50">
        <f t="shared" si="8"/>
        <v>63</v>
      </c>
      <c r="AJ6" s="50" t="str">
        <f t="shared" si="9"/>
        <v/>
      </c>
      <c r="AK6" s="50" t="str">
        <f t="shared" si="10"/>
        <v/>
      </c>
      <c r="AL6" s="49"/>
      <c r="AM6" s="50">
        <f t="shared" si="11"/>
        <v>63</v>
      </c>
      <c r="AN6" s="49"/>
      <c r="AO6" s="49"/>
      <c r="AP6" s="51"/>
      <c r="AQ6" s="53" t="str">
        <f t="shared" si="12"/>
        <v>wired DVR</v>
      </c>
      <c r="AR6" s="53" t="str">
        <f t="shared" si="13"/>
        <v>Motorola</v>
      </c>
      <c r="AS6" s="53" t="str">
        <f t="shared" si="14"/>
        <v>VIP1225</v>
      </c>
      <c r="AT6" s="37">
        <f t="shared" si="15"/>
        <v>124</v>
      </c>
    </row>
    <row r="7" spans="1:46" s="49" customFormat="1" ht="48" x14ac:dyDescent="0.2">
      <c r="A7" s="10">
        <v>17</v>
      </c>
      <c r="B7" s="3" t="s">
        <v>38</v>
      </c>
      <c r="C7" s="28" t="s">
        <v>74</v>
      </c>
      <c r="D7" s="3" t="s">
        <v>39</v>
      </c>
      <c r="E7" s="3" t="s">
        <v>40</v>
      </c>
      <c r="F7" s="3" t="s">
        <v>41</v>
      </c>
      <c r="G7" s="3"/>
      <c r="H7" s="3" t="s">
        <v>8</v>
      </c>
      <c r="I7" s="3" t="s">
        <v>42</v>
      </c>
      <c r="J7" s="30">
        <v>0</v>
      </c>
      <c r="K7" s="20">
        <v>1</v>
      </c>
      <c r="L7" s="20">
        <v>1</v>
      </c>
      <c r="M7" s="20">
        <v>0</v>
      </c>
      <c r="N7" s="20">
        <v>1</v>
      </c>
      <c r="O7" s="20">
        <v>1</v>
      </c>
      <c r="P7" s="20">
        <v>0</v>
      </c>
      <c r="Q7" s="4">
        <v>9.1</v>
      </c>
      <c r="R7" s="4">
        <v>9.19</v>
      </c>
      <c r="S7" s="4"/>
      <c r="T7" s="4">
        <v>80</v>
      </c>
      <c r="U7" s="5">
        <v>41075</v>
      </c>
      <c r="V7" s="5">
        <v>41023</v>
      </c>
      <c r="W7" s="40">
        <f t="shared" si="0"/>
        <v>-16</v>
      </c>
      <c r="X7" s="13">
        <f t="shared" si="16"/>
        <v>64</v>
      </c>
      <c r="Y7" s="12">
        <f t="shared" si="1"/>
        <v>0</v>
      </c>
      <c r="Z7" s="12">
        <f t="shared" si="2"/>
        <v>64</v>
      </c>
      <c r="AA7" s="12">
        <f t="shared" si="3"/>
        <v>0</v>
      </c>
      <c r="AB7" s="12">
        <f t="shared" si="4"/>
        <v>0</v>
      </c>
      <c r="AC7" s="12">
        <f t="shared" si="5"/>
        <v>0</v>
      </c>
      <c r="AD7" s="12">
        <f t="shared" si="6"/>
        <v>0</v>
      </c>
      <c r="AE7" s="12">
        <f t="shared" si="7"/>
        <v>64</v>
      </c>
      <c r="AF7" s="1"/>
      <c r="AG7" s="11"/>
      <c r="AH7" s="11"/>
      <c r="AI7" s="11" t="str">
        <f t="shared" si="8"/>
        <v/>
      </c>
      <c r="AJ7" s="11">
        <f t="shared" si="9"/>
        <v>64</v>
      </c>
      <c r="AK7" s="11" t="str">
        <f t="shared" si="10"/>
        <v/>
      </c>
      <c r="AL7" s="1"/>
      <c r="AM7" s="11">
        <f t="shared" si="11"/>
        <v>64</v>
      </c>
      <c r="AN7" s="1"/>
      <c r="AO7" s="1"/>
      <c r="AP7" s="37"/>
      <c r="AQ7" s="53" t="str">
        <f t="shared" si="12"/>
        <v>wired non-DVR</v>
      </c>
      <c r="AR7" s="53" t="str">
        <f t="shared" si="13"/>
        <v>Motorola</v>
      </c>
      <c r="AS7" s="53" t="str">
        <f t="shared" si="14"/>
        <v>VIP1002</v>
      </c>
      <c r="AT7" s="37">
        <f t="shared" si="15"/>
        <v>80</v>
      </c>
    </row>
    <row r="8" spans="1:46" s="1" customFormat="1" ht="60" x14ac:dyDescent="0.2">
      <c r="A8" s="41">
        <v>5</v>
      </c>
      <c r="B8" s="42" t="s">
        <v>38</v>
      </c>
      <c r="C8" s="43" t="s">
        <v>93</v>
      </c>
      <c r="D8" s="42" t="s">
        <v>39</v>
      </c>
      <c r="E8" s="42" t="s">
        <v>46</v>
      </c>
      <c r="F8" s="42" t="s">
        <v>48</v>
      </c>
      <c r="G8" s="42"/>
      <c r="H8" s="42" t="s">
        <v>8</v>
      </c>
      <c r="I8" s="42" t="s">
        <v>45</v>
      </c>
      <c r="J8" s="22">
        <v>1</v>
      </c>
      <c r="K8" s="22">
        <v>1</v>
      </c>
      <c r="L8" s="22">
        <v>1</v>
      </c>
      <c r="M8" s="52">
        <v>1</v>
      </c>
      <c r="N8" s="22">
        <v>1</v>
      </c>
      <c r="O8" s="22">
        <v>1</v>
      </c>
      <c r="P8" s="22">
        <v>0</v>
      </c>
      <c r="Q8" s="44">
        <v>16.21</v>
      </c>
      <c r="R8" s="44">
        <v>12.58</v>
      </c>
      <c r="S8" s="44"/>
      <c r="T8" s="44">
        <v>129</v>
      </c>
      <c r="U8" s="45">
        <v>41282</v>
      </c>
      <c r="V8" s="45">
        <v>41351</v>
      </c>
      <c r="W8" s="46">
        <f t="shared" si="0"/>
        <v>-61</v>
      </c>
      <c r="X8" s="47">
        <f t="shared" si="16"/>
        <v>68</v>
      </c>
      <c r="Y8" s="48">
        <f t="shared" si="1"/>
        <v>68</v>
      </c>
      <c r="Z8" s="48">
        <f t="shared" si="2"/>
        <v>0</v>
      </c>
      <c r="AA8" s="48">
        <f t="shared" si="3"/>
        <v>0</v>
      </c>
      <c r="AB8" s="48">
        <f t="shared" si="4"/>
        <v>0</v>
      </c>
      <c r="AC8" s="48">
        <f t="shared" si="5"/>
        <v>0</v>
      </c>
      <c r="AD8" s="48">
        <f t="shared" si="6"/>
        <v>0</v>
      </c>
      <c r="AE8" s="48">
        <f t="shared" si="7"/>
        <v>68</v>
      </c>
      <c r="AF8" s="49"/>
      <c r="AG8" s="50"/>
      <c r="AH8" s="50"/>
      <c r="AI8" s="50">
        <f t="shared" si="8"/>
        <v>68</v>
      </c>
      <c r="AJ8" s="50" t="str">
        <f t="shared" si="9"/>
        <v/>
      </c>
      <c r="AK8" s="50" t="str">
        <f t="shared" si="10"/>
        <v/>
      </c>
      <c r="AL8" s="49"/>
      <c r="AM8" s="50">
        <f t="shared" si="11"/>
        <v>68</v>
      </c>
      <c r="AN8" s="49"/>
      <c r="AO8" s="49"/>
      <c r="AP8" s="51"/>
      <c r="AQ8" s="53" t="str">
        <f t="shared" si="12"/>
        <v>wired DVR</v>
      </c>
      <c r="AR8" s="53" t="str">
        <f t="shared" si="13"/>
        <v>Motorola</v>
      </c>
      <c r="AS8" s="53" t="str">
        <f t="shared" si="14"/>
        <v>VIP1232</v>
      </c>
      <c r="AT8" s="37">
        <f t="shared" si="15"/>
        <v>129</v>
      </c>
    </row>
    <row r="9" spans="1:46" s="1" customFormat="1" ht="36" x14ac:dyDescent="0.2">
      <c r="A9" s="10">
        <v>7</v>
      </c>
      <c r="B9" s="3" t="s">
        <v>17</v>
      </c>
      <c r="C9" s="28" t="s">
        <v>93</v>
      </c>
      <c r="D9" s="3" t="s">
        <v>18</v>
      </c>
      <c r="E9" s="3" t="s">
        <v>21</v>
      </c>
      <c r="F9" s="3" t="s">
        <v>21</v>
      </c>
      <c r="G9" s="3"/>
      <c r="H9" s="3" t="s">
        <v>8</v>
      </c>
      <c r="I9" s="3" t="s">
        <v>20</v>
      </c>
      <c r="J9" s="20">
        <v>0</v>
      </c>
      <c r="K9" s="20">
        <v>0</v>
      </c>
      <c r="L9" s="20">
        <v>1</v>
      </c>
      <c r="M9" s="6">
        <v>1</v>
      </c>
      <c r="N9" s="20">
        <v>1</v>
      </c>
      <c r="O9" s="20">
        <v>1</v>
      </c>
      <c r="P9" s="20">
        <v>0</v>
      </c>
      <c r="Q9" s="4">
        <v>16.2</v>
      </c>
      <c r="R9" s="4">
        <v>11.6</v>
      </c>
      <c r="S9" s="4"/>
      <c r="T9" s="4">
        <v>124</v>
      </c>
      <c r="U9" s="5">
        <v>39873</v>
      </c>
      <c r="V9" s="5">
        <v>40812</v>
      </c>
      <c r="W9" s="40">
        <f t="shared" si="0"/>
        <v>-55</v>
      </c>
      <c r="X9" s="13">
        <f t="shared" si="16"/>
        <v>69</v>
      </c>
      <c r="Y9" s="12">
        <f t="shared" si="1"/>
        <v>69</v>
      </c>
      <c r="Z9" s="12">
        <f t="shared" si="2"/>
        <v>0</v>
      </c>
      <c r="AA9" s="12">
        <f t="shared" si="3"/>
        <v>0</v>
      </c>
      <c r="AB9" s="12">
        <f t="shared" si="4"/>
        <v>0</v>
      </c>
      <c r="AC9" s="12">
        <f t="shared" si="5"/>
        <v>0</v>
      </c>
      <c r="AD9" s="12">
        <f t="shared" si="6"/>
        <v>0</v>
      </c>
      <c r="AE9" s="12">
        <f t="shared" si="7"/>
        <v>69</v>
      </c>
      <c r="AG9" s="11"/>
      <c r="AH9" s="11"/>
      <c r="AI9" s="11">
        <f t="shared" si="8"/>
        <v>69</v>
      </c>
      <c r="AJ9" s="11" t="str">
        <f t="shared" si="9"/>
        <v/>
      </c>
      <c r="AK9" s="11" t="str">
        <f t="shared" si="10"/>
        <v/>
      </c>
      <c r="AM9" s="11">
        <f t="shared" si="11"/>
        <v>69</v>
      </c>
      <c r="AP9" s="37"/>
      <c r="AQ9" s="53" t="str">
        <f t="shared" si="12"/>
        <v>wired DVR</v>
      </c>
      <c r="AR9" s="53" t="str">
        <f t="shared" si="13"/>
        <v>CISCO</v>
      </c>
      <c r="AS9" s="53" t="str">
        <f t="shared" si="14"/>
        <v>CIS430 p/n 4034511-1</v>
      </c>
      <c r="AT9" s="37">
        <f t="shared" si="15"/>
        <v>124</v>
      </c>
    </row>
    <row r="10" spans="1:46" s="1" customFormat="1" ht="48" x14ac:dyDescent="0.2">
      <c r="A10" s="10">
        <v>14</v>
      </c>
      <c r="B10" s="3" t="s">
        <v>38</v>
      </c>
      <c r="C10" s="28" t="s">
        <v>74</v>
      </c>
      <c r="D10" s="3" t="s">
        <v>39</v>
      </c>
      <c r="E10" s="3" t="s">
        <v>46</v>
      </c>
      <c r="F10" s="3" t="s">
        <v>49</v>
      </c>
      <c r="G10" s="3"/>
      <c r="H10" s="3" t="s">
        <v>8</v>
      </c>
      <c r="I10" s="3" t="s">
        <v>42</v>
      </c>
      <c r="J10" s="21">
        <v>0</v>
      </c>
      <c r="K10" s="20">
        <v>1</v>
      </c>
      <c r="L10" s="20">
        <v>1</v>
      </c>
      <c r="M10" s="20">
        <v>0</v>
      </c>
      <c r="N10" s="20">
        <v>1</v>
      </c>
      <c r="O10" s="20">
        <v>1</v>
      </c>
      <c r="P10" s="20">
        <v>0</v>
      </c>
      <c r="Q10" s="4">
        <v>9.84</v>
      </c>
      <c r="R10" s="4">
        <v>9.6300000000000008</v>
      </c>
      <c r="S10" s="4"/>
      <c r="T10" s="4">
        <v>85</v>
      </c>
      <c r="U10" s="5">
        <v>40787</v>
      </c>
      <c r="V10" s="5">
        <v>40722</v>
      </c>
      <c r="W10" s="40">
        <f t="shared" si="0"/>
        <v>-16</v>
      </c>
      <c r="X10" s="13">
        <f t="shared" si="16"/>
        <v>69</v>
      </c>
      <c r="Y10" s="12">
        <f t="shared" si="1"/>
        <v>0</v>
      </c>
      <c r="Z10" s="12">
        <f t="shared" si="2"/>
        <v>69</v>
      </c>
      <c r="AA10" s="12">
        <f t="shared" si="3"/>
        <v>0</v>
      </c>
      <c r="AB10" s="12">
        <f t="shared" si="4"/>
        <v>0</v>
      </c>
      <c r="AC10" s="12">
        <f t="shared" si="5"/>
        <v>0</v>
      </c>
      <c r="AD10" s="12">
        <f t="shared" si="6"/>
        <v>0</v>
      </c>
      <c r="AE10" s="12">
        <f t="shared" si="7"/>
        <v>69</v>
      </c>
      <c r="AG10" s="11"/>
      <c r="AH10" s="11"/>
      <c r="AI10" s="11" t="str">
        <f t="shared" si="8"/>
        <v/>
      </c>
      <c r="AJ10" s="11">
        <f t="shared" si="9"/>
        <v>69</v>
      </c>
      <c r="AK10" s="11" t="str">
        <f t="shared" si="10"/>
        <v/>
      </c>
      <c r="AM10" s="11">
        <f t="shared" si="11"/>
        <v>69</v>
      </c>
      <c r="AP10" s="37"/>
      <c r="AQ10" s="53" t="str">
        <f t="shared" si="12"/>
        <v>wired non-DVR</v>
      </c>
      <c r="AR10" s="53" t="str">
        <f t="shared" si="13"/>
        <v>Motorola</v>
      </c>
      <c r="AS10" s="53" t="str">
        <f t="shared" si="14"/>
        <v>VIP2100</v>
      </c>
      <c r="AT10" s="37">
        <f t="shared" si="15"/>
        <v>85</v>
      </c>
    </row>
    <row r="11" spans="1:46" s="1" customFormat="1" ht="48" x14ac:dyDescent="0.2">
      <c r="A11" s="10">
        <v>15</v>
      </c>
      <c r="B11" s="3" t="s">
        <v>38</v>
      </c>
      <c r="C11" s="28" t="s">
        <v>74</v>
      </c>
      <c r="D11" s="3" t="s">
        <v>39</v>
      </c>
      <c r="E11" s="3" t="s">
        <v>46</v>
      </c>
      <c r="F11" s="3" t="s">
        <v>50</v>
      </c>
      <c r="G11" s="3"/>
      <c r="H11" s="3" t="s">
        <v>8</v>
      </c>
      <c r="I11" s="3" t="s">
        <v>42</v>
      </c>
      <c r="J11" s="21">
        <v>0</v>
      </c>
      <c r="K11" s="20">
        <v>1</v>
      </c>
      <c r="L11" s="20">
        <v>1</v>
      </c>
      <c r="M11" s="20">
        <v>0</v>
      </c>
      <c r="N11" s="20">
        <v>1</v>
      </c>
      <c r="O11" s="20">
        <v>1</v>
      </c>
      <c r="P11" s="20">
        <v>0</v>
      </c>
      <c r="Q11" s="4">
        <v>9.84</v>
      </c>
      <c r="R11" s="4">
        <v>9.6300000000000008</v>
      </c>
      <c r="S11" s="4"/>
      <c r="T11" s="4">
        <v>85</v>
      </c>
      <c r="U11" s="5">
        <v>40848</v>
      </c>
      <c r="V11" s="5">
        <v>40702</v>
      </c>
      <c r="W11" s="40">
        <f t="shared" si="0"/>
        <v>-16</v>
      </c>
      <c r="X11" s="13">
        <f t="shared" si="16"/>
        <v>69</v>
      </c>
      <c r="Y11" s="12">
        <f t="shared" si="1"/>
        <v>0</v>
      </c>
      <c r="Z11" s="12">
        <f t="shared" si="2"/>
        <v>69</v>
      </c>
      <c r="AA11" s="12">
        <f t="shared" si="3"/>
        <v>0</v>
      </c>
      <c r="AB11" s="12">
        <f t="shared" si="4"/>
        <v>0</v>
      </c>
      <c r="AC11" s="12">
        <f t="shared" si="5"/>
        <v>0</v>
      </c>
      <c r="AD11" s="12">
        <f t="shared" si="6"/>
        <v>0</v>
      </c>
      <c r="AE11" s="12">
        <f t="shared" si="7"/>
        <v>69</v>
      </c>
      <c r="AG11" s="11"/>
      <c r="AH11" s="11"/>
      <c r="AI11" s="11" t="str">
        <f t="shared" si="8"/>
        <v/>
      </c>
      <c r="AJ11" s="11">
        <f t="shared" si="9"/>
        <v>69</v>
      </c>
      <c r="AK11" s="11" t="str">
        <f t="shared" si="10"/>
        <v/>
      </c>
      <c r="AM11" s="11">
        <f t="shared" si="11"/>
        <v>69</v>
      </c>
      <c r="AP11" s="37"/>
      <c r="AQ11" s="53" t="str">
        <f t="shared" si="12"/>
        <v>wired non-DVR</v>
      </c>
      <c r="AR11" s="53" t="str">
        <f t="shared" si="13"/>
        <v>Motorola</v>
      </c>
      <c r="AS11" s="53" t="str">
        <f t="shared" si="14"/>
        <v>VIP2102</v>
      </c>
      <c r="AT11" s="37">
        <f t="shared" si="15"/>
        <v>85</v>
      </c>
    </row>
    <row r="12" spans="1:46" s="49" customFormat="1" ht="36" x14ac:dyDescent="0.2">
      <c r="A12" s="41">
        <v>11</v>
      </c>
      <c r="B12" s="42" t="s">
        <v>17</v>
      </c>
      <c r="C12" s="43" t="s">
        <v>87</v>
      </c>
      <c r="D12" s="42" t="s">
        <v>18</v>
      </c>
      <c r="E12" s="42" t="s">
        <v>25</v>
      </c>
      <c r="F12" s="42" t="s">
        <v>25</v>
      </c>
      <c r="G12" s="42"/>
      <c r="H12" s="42" t="s">
        <v>8</v>
      </c>
      <c r="I12" s="42" t="s">
        <v>24</v>
      </c>
      <c r="J12" s="22">
        <v>0</v>
      </c>
      <c r="K12" s="22">
        <v>1</v>
      </c>
      <c r="L12" s="22">
        <v>1</v>
      </c>
      <c r="M12" s="22">
        <v>0</v>
      </c>
      <c r="N12" s="22">
        <v>1</v>
      </c>
      <c r="O12" s="22">
        <v>1</v>
      </c>
      <c r="P12" s="22">
        <v>1</v>
      </c>
      <c r="Q12" s="44">
        <v>11.6</v>
      </c>
      <c r="R12" s="44">
        <v>11.4</v>
      </c>
      <c r="S12" s="44"/>
      <c r="T12" s="44">
        <v>101</v>
      </c>
      <c r="U12" s="45">
        <v>40817</v>
      </c>
      <c r="V12" s="45">
        <v>40766</v>
      </c>
      <c r="W12" s="46">
        <f t="shared" si="0"/>
        <v>-30</v>
      </c>
      <c r="X12" s="47">
        <f t="shared" si="16"/>
        <v>71</v>
      </c>
      <c r="Y12" s="48">
        <f t="shared" si="1"/>
        <v>0</v>
      </c>
      <c r="Z12" s="48">
        <f t="shared" si="2"/>
        <v>0</v>
      </c>
      <c r="AA12" s="48">
        <f t="shared" si="3"/>
        <v>71</v>
      </c>
      <c r="AB12" s="48">
        <f t="shared" si="4"/>
        <v>0</v>
      </c>
      <c r="AC12" s="48">
        <f t="shared" si="5"/>
        <v>0</v>
      </c>
      <c r="AD12" s="48">
        <f t="shared" si="6"/>
        <v>0</v>
      </c>
      <c r="AE12" s="48">
        <f t="shared" si="7"/>
        <v>71</v>
      </c>
      <c r="AG12" s="50"/>
      <c r="AH12" s="50"/>
      <c r="AI12" s="50" t="str">
        <f t="shared" si="8"/>
        <v/>
      </c>
      <c r="AJ12" s="50" t="str">
        <f t="shared" si="9"/>
        <v/>
      </c>
      <c r="AK12" s="50">
        <f t="shared" si="10"/>
        <v>71</v>
      </c>
      <c r="AM12" s="50">
        <f t="shared" si="11"/>
        <v>71</v>
      </c>
      <c r="AP12" s="51"/>
      <c r="AQ12" s="53" t="str">
        <f t="shared" si="12"/>
        <v>wireless non-DVR</v>
      </c>
      <c r="AR12" s="53" t="str">
        <f t="shared" si="13"/>
        <v>CISCO</v>
      </c>
      <c r="AS12" s="53" t="str">
        <f t="shared" si="14"/>
        <v>ISB7005</v>
      </c>
      <c r="AT12" s="37">
        <f t="shared" si="15"/>
        <v>101</v>
      </c>
    </row>
    <row r="13" spans="1:46" s="1" customFormat="1" ht="36" x14ac:dyDescent="0.2">
      <c r="A13" s="10">
        <v>6</v>
      </c>
      <c r="B13" s="3" t="s">
        <v>17</v>
      </c>
      <c r="C13" s="28" t="s">
        <v>93</v>
      </c>
      <c r="D13" s="3" t="s">
        <v>18</v>
      </c>
      <c r="E13" s="3" t="s">
        <v>19</v>
      </c>
      <c r="F13" s="3" t="s">
        <v>19</v>
      </c>
      <c r="G13" s="3"/>
      <c r="H13" s="3" t="s">
        <v>8</v>
      </c>
      <c r="I13" s="3" t="s">
        <v>20</v>
      </c>
      <c r="J13" s="20">
        <v>0</v>
      </c>
      <c r="K13" s="20">
        <v>0</v>
      </c>
      <c r="L13" s="20">
        <v>1</v>
      </c>
      <c r="M13" s="6">
        <v>1</v>
      </c>
      <c r="N13" s="20">
        <v>1</v>
      </c>
      <c r="O13" s="20">
        <v>1</v>
      </c>
      <c r="P13" s="20">
        <v>0</v>
      </c>
      <c r="Q13" s="4">
        <v>16.600000000000001</v>
      </c>
      <c r="R13" s="4">
        <v>11.2</v>
      </c>
      <c r="S13" s="4"/>
      <c r="T13" s="4">
        <v>126</v>
      </c>
      <c r="U13" s="5">
        <v>40513</v>
      </c>
      <c r="V13" s="5">
        <v>40795</v>
      </c>
      <c r="W13" s="40">
        <f t="shared" si="0"/>
        <v>-55</v>
      </c>
      <c r="X13" s="13">
        <f t="shared" si="16"/>
        <v>71</v>
      </c>
      <c r="Y13" s="12">
        <f t="shared" si="1"/>
        <v>71</v>
      </c>
      <c r="Z13" s="12">
        <f t="shared" si="2"/>
        <v>0</v>
      </c>
      <c r="AA13" s="12">
        <f t="shared" si="3"/>
        <v>0</v>
      </c>
      <c r="AB13" s="12">
        <f t="shared" si="4"/>
        <v>0</v>
      </c>
      <c r="AC13" s="12">
        <f t="shared" si="5"/>
        <v>0</v>
      </c>
      <c r="AD13" s="12">
        <f t="shared" si="6"/>
        <v>0</v>
      </c>
      <c r="AE13" s="12">
        <f t="shared" si="7"/>
        <v>71</v>
      </c>
      <c r="AG13" s="11"/>
      <c r="AH13" s="11"/>
      <c r="AI13" s="11">
        <f t="shared" si="8"/>
        <v>71</v>
      </c>
      <c r="AJ13" s="11" t="str">
        <f t="shared" si="9"/>
        <v/>
      </c>
      <c r="AK13" s="11" t="str">
        <f t="shared" si="10"/>
        <v/>
      </c>
      <c r="AM13" s="11">
        <f t="shared" si="11"/>
        <v>71</v>
      </c>
      <c r="AP13" s="37"/>
      <c r="AQ13" s="53" t="str">
        <f t="shared" si="12"/>
        <v>wired DVR</v>
      </c>
      <c r="AR13" s="53" t="str">
        <f t="shared" si="13"/>
        <v>CISCO</v>
      </c>
      <c r="AS13" s="53" t="str">
        <f t="shared" si="14"/>
        <v>CIS430 p/n 4034511</v>
      </c>
      <c r="AT13" s="37">
        <f t="shared" si="15"/>
        <v>126</v>
      </c>
    </row>
    <row r="14" spans="1:46" s="1" customFormat="1" ht="48" x14ac:dyDescent="0.2">
      <c r="A14" s="10">
        <v>12</v>
      </c>
      <c r="B14" s="3" t="s">
        <v>38</v>
      </c>
      <c r="C14" s="28" t="s">
        <v>74</v>
      </c>
      <c r="D14" s="3" t="s">
        <v>39</v>
      </c>
      <c r="E14" s="3" t="s">
        <v>46</v>
      </c>
      <c r="F14" s="3" t="s">
        <v>47</v>
      </c>
      <c r="G14" s="3"/>
      <c r="H14" s="3" t="s">
        <v>8</v>
      </c>
      <c r="I14" s="3" t="s">
        <v>42</v>
      </c>
      <c r="J14" s="21">
        <v>0</v>
      </c>
      <c r="K14" s="20">
        <v>1</v>
      </c>
      <c r="L14" s="20">
        <v>1</v>
      </c>
      <c r="M14" s="20">
        <v>0</v>
      </c>
      <c r="N14" s="20">
        <v>1</v>
      </c>
      <c r="O14" s="20">
        <v>1</v>
      </c>
      <c r="P14" s="20">
        <v>0</v>
      </c>
      <c r="Q14" s="4">
        <v>10.93</v>
      </c>
      <c r="R14" s="4">
        <v>10.459</v>
      </c>
      <c r="S14" s="4"/>
      <c r="T14" s="4">
        <v>94</v>
      </c>
      <c r="U14" s="5">
        <v>41271</v>
      </c>
      <c r="V14" s="5">
        <v>41283</v>
      </c>
      <c r="W14" s="40">
        <f t="shared" si="0"/>
        <v>-16</v>
      </c>
      <c r="X14" s="13">
        <f t="shared" si="16"/>
        <v>78</v>
      </c>
      <c r="Y14" s="12">
        <f t="shared" si="1"/>
        <v>0</v>
      </c>
      <c r="Z14" s="12">
        <f t="shared" si="2"/>
        <v>78</v>
      </c>
      <c r="AA14" s="12">
        <f t="shared" si="3"/>
        <v>0</v>
      </c>
      <c r="AB14" s="12">
        <f t="shared" si="4"/>
        <v>0</v>
      </c>
      <c r="AC14" s="12">
        <f t="shared" si="5"/>
        <v>0</v>
      </c>
      <c r="AD14" s="12">
        <f t="shared" si="6"/>
        <v>0</v>
      </c>
      <c r="AE14" s="12">
        <f t="shared" si="7"/>
        <v>78</v>
      </c>
      <c r="AG14" s="11"/>
      <c r="AH14" s="11"/>
      <c r="AI14" s="11" t="str">
        <f t="shared" si="8"/>
        <v/>
      </c>
      <c r="AJ14" s="11">
        <f t="shared" si="9"/>
        <v>78</v>
      </c>
      <c r="AK14" s="11" t="str">
        <f t="shared" si="10"/>
        <v/>
      </c>
      <c r="AM14" s="11">
        <f t="shared" si="11"/>
        <v>78</v>
      </c>
      <c r="AP14" s="37"/>
      <c r="AQ14" s="53" t="str">
        <f t="shared" si="12"/>
        <v>wired non-DVR</v>
      </c>
      <c r="AR14" s="53" t="str">
        <f t="shared" si="13"/>
        <v>Motorola</v>
      </c>
      <c r="AS14" s="53" t="str">
        <f t="shared" si="14"/>
        <v>VIP1200</v>
      </c>
      <c r="AT14" s="37">
        <f t="shared" si="15"/>
        <v>94</v>
      </c>
    </row>
    <row r="15" spans="1:46" s="49" customFormat="1" ht="60" x14ac:dyDescent="0.2">
      <c r="A15" s="41">
        <v>3</v>
      </c>
      <c r="B15" s="42" t="s">
        <v>38</v>
      </c>
      <c r="C15" s="43" t="s">
        <v>93</v>
      </c>
      <c r="D15" s="42" t="s">
        <v>39</v>
      </c>
      <c r="E15" s="42" t="s">
        <v>46</v>
      </c>
      <c r="F15" s="42" t="s">
        <v>51</v>
      </c>
      <c r="G15" s="42"/>
      <c r="H15" s="42" t="s">
        <v>8</v>
      </c>
      <c r="I15" s="42" t="s">
        <v>45</v>
      </c>
      <c r="J15" s="22">
        <v>1</v>
      </c>
      <c r="K15" s="22">
        <v>1</v>
      </c>
      <c r="L15" s="22">
        <v>1</v>
      </c>
      <c r="M15" s="52">
        <v>1</v>
      </c>
      <c r="N15" s="22">
        <v>1</v>
      </c>
      <c r="O15" s="22">
        <v>1</v>
      </c>
      <c r="P15" s="22">
        <v>0</v>
      </c>
      <c r="Q15" s="44">
        <v>17.649999999999999</v>
      </c>
      <c r="R15" s="44">
        <v>14.41</v>
      </c>
      <c r="S15" s="44"/>
      <c r="T15" s="44">
        <v>143</v>
      </c>
      <c r="U15" s="45">
        <v>41153</v>
      </c>
      <c r="V15" s="45">
        <v>41164</v>
      </c>
      <c r="W15" s="46">
        <f t="shared" si="0"/>
        <v>-61</v>
      </c>
      <c r="X15" s="47">
        <f t="shared" si="16"/>
        <v>82</v>
      </c>
      <c r="Y15" s="48">
        <f t="shared" si="1"/>
        <v>82</v>
      </c>
      <c r="Z15" s="48">
        <f t="shared" si="2"/>
        <v>0</v>
      </c>
      <c r="AA15" s="48">
        <f t="shared" si="3"/>
        <v>0</v>
      </c>
      <c r="AB15" s="48">
        <f t="shared" si="4"/>
        <v>0</v>
      </c>
      <c r="AC15" s="48">
        <f t="shared" si="5"/>
        <v>0</v>
      </c>
      <c r="AD15" s="48">
        <f t="shared" si="6"/>
        <v>0</v>
      </c>
      <c r="AE15" s="48">
        <f t="shared" si="7"/>
        <v>82</v>
      </c>
      <c r="AG15" s="50"/>
      <c r="AH15" s="50"/>
      <c r="AI15" s="50">
        <f t="shared" si="8"/>
        <v>82</v>
      </c>
      <c r="AJ15" s="50" t="str">
        <f t="shared" si="9"/>
        <v/>
      </c>
      <c r="AK15" s="50" t="str">
        <f t="shared" si="10"/>
        <v/>
      </c>
      <c r="AM15" s="50">
        <f t="shared" si="11"/>
        <v>82</v>
      </c>
      <c r="AP15" s="51"/>
      <c r="AQ15" s="53" t="str">
        <f t="shared" si="12"/>
        <v>wired DVR</v>
      </c>
      <c r="AR15" s="53" t="str">
        <f t="shared" si="13"/>
        <v>Motorola</v>
      </c>
      <c r="AS15" s="53" t="str">
        <f t="shared" si="14"/>
        <v>VIP2250</v>
      </c>
      <c r="AT15" s="37">
        <f t="shared" si="15"/>
        <v>143</v>
      </c>
    </row>
    <row r="16" spans="1:46" s="49" customFormat="1" ht="60" x14ac:dyDescent="0.2">
      <c r="A16" s="41">
        <v>4</v>
      </c>
      <c r="B16" s="42" t="s">
        <v>38</v>
      </c>
      <c r="C16" s="43" t="s">
        <v>93</v>
      </c>
      <c r="D16" s="42" t="s">
        <v>39</v>
      </c>
      <c r="E16" s="42" t="s">
        <v>46</v>
      </c>
      <c r="F16" s="42" t="s">
        <v>52</v>
      </c>
      <c r="G16" s="42"/>
      <c r="H16" s="42" t="s">
        <v>8</v>
      </c>
      <c r="I16" s="42" t="s">
        <v>45</v>
      </c>
      <c r="J16" s="22">
        <v>1</v>
      </c>
      <c r="K16" s="22">
        <v>1</v>
      </c>
      <c r="L16" s="22">
        <v>1</v>
      </c>
      <c r="M16" s="52">
        <v>1</v>
      </c>
      <c r="N16" s="22">
        <v>1</v>
      </c>
      <c r="O16" s="22">
        <v>1</v>
      </c>
      <c r="P16" s="22">
        <v>0</v>
      </c>
      <c r="Q16" s="44">
        <v>17.649999999999999</v>
      </c>
      <c r="R16" s="44">
        <v>14.41</v>
      </c>
      <c r="S16" s="44"/>
      <c r="T16" s="44">
        <v>143</v>
      </c>
      <c r="U16" s="45">
        <v>41244</v>
      </c>
      <c r="V16" s="45">
        <v>41255</v>
      </c>
      <c r="W16" s="46">
        <f t="shared" si="0"/>
        <v>-61</v>
      </c>
      <c r="X16" s="47">
        <f t="shared" si="16"/>
        <v>82</v>
      </c>
      <c r="Y16" s="48">
        <f t="shared" si="1"/>
        <v>82</v>
      </c>
      <c r="Z16" s="48">
        <f t="shared" si="2"/>
        <v>0</v>
      </c>
      <c r="AA16" s="48">
        <f t="shared" si="3"/>
        <v>0</v>
      </c>
      <c r="AB16" s="48">
        <f t="shared" si="4"/>
        <v>0</v>
      </c>
      <c r="AC16" s="48">
        <f t="shared" si="5"/>
        <v>0</v>
      </c>
      <c r="AD16" s="48">
        <f t="shared" si="6"/>
        <v>0</v>
      </c>
      <c r="AE16" s="48">
        <f t="shared" si="7"/>
        <v>82</v>
      </c>
      <c r="AG16" s="50"/>
      <c r="AH16" s="50"/>
      <c r="AI16" s="50">
        <f t="shared" si="8"/>
        <v>82</v>
      </c>
      <c r="AJ16" s="50" t="str">
        <f t="shared" si="9"/>
        <v/>
      </c>
      <c r="AK16" s="50" t="str">
        <f t="shared" si="10"/>
        <v/>
      </c>
      <c r="AM16" s="50">
        <f t="shared" si="11"/>
        <v>82</v>
      </c>
      <c r="AP16" s="51"/>
      <c r="AQ16" s="53" t="str">
        <f t="shared" si="12"/>
        <v>wired DVR</v>
      </c>
      <c r="AR16" s="53" t="str">
        <f t="shared" si="13"/>
        <v>Motorola</v>
      </c>
      <c r="AS16" s="53" t="str">
        <f t="shared" si="14"/>
        <v>VIP2262</v>
      </c>
      <c r="AT16" s="37">
        <f t="shared" si="15"/>
        <v>143</v>
      </c>
    </row>
    <row r="17" spans="1:46" s="1" customFormat="1" ht="48" x14ac:dyDescent="0.2">
      <c r="A17" s="10">
        <v>2</v>
      </c>
      <c r="B17" s="3" t="s">
        <v>17</v>
      </c>
      <c r="C17" s="28" t="s">
        <v>93</v>
      </c>
      <c r="D17" s="3" t="s">
        <v>18</v>
      </c>
      <c r="E17" s="3" t="s">
        <v>27</v>
      </c>
      <c r="F17" s="3" t="s">
        <v>27</v>
      </c>
      <c r="G17" s="3"/>
      <c r="H17" s="3" t="s">
        <v>8</v>
      </c>
      <c r="I17" s="3" t="s">
        <v>28</v>
      </c>
      <c r="J17" s="20">
        <v>0</v>
      </c>
      <c r="K17" s="20">
        <v>1</v>
      </c>
      <c r="L17" s="20">
        <v>1</v>
      </c>
      <c r="M17" s="6">
        <v>1</v>
      </c>
      <c r="N17" s="20">
        <v>1</v>
      </c>
      <c r="O17" s="20">
        <v>1</v>
      </c>
      <c r="P17" s="20">
        <v>0</v>
      </c>
      <c r="Q17" s="4">
        <v>17.600000000000001</v>
      </c>
      <c r="R17" s="4">
        <v>14.6</v>
      </c>
      <c r="S17" s="4"/>
      <c r="T17" s="4">
        <v>143</v>
      </c>
      <c r="U17" s="5">
        <v>41106</v>
      </c>
      <c r="V17" s="5">
        <v>41149</v>
      </c>
      <c r="W17" s="40">
        <f t="shared" si="0"/>
        <v>-61</v>
      </c>
      <c r="X17" s="13">
        <f t="shared" si="16"/>
        <v>82</v>
      </c>
      <c r="Y17" s="12">
        <f t="shared" si="1"/>
        <v>82</v>
      </c>
      <c r="Z17" s="12">
        <f t="shared" si="2"/>
        <v>0</v>
      </c>
      <c r="AA17" s="12">
        <f t="shared" si="3"/>
        <v>0</v>
      </c>
      <c r="AB17" s="12">
        <f t="shared" si="4"/>
        <v>0</v>
      </c>
      <c r="AC17" s="12">
        <f t="shared" si="5"/>
        <v>0</v>
      </c>
      <c r="AD17" s="12">
        <f t="shared" si="6"/>
        <v>0</v>
      </c>
      <c r="AE17" s="12">
        <f t="shared" si="7"/>
        <v>82</v>
      </c>
      <c r="AG17" s="11"/>
      <c r="AH17" s="11"/>
      <c r="AI17" s="11">
        <f t="shared" si="8"/>
        <v>82</v>
      </c>
      <c r="AJ17" s="11" t="str">
        <f t="shared" si="9"/>
        <v/>
      </c>
      <c r="AK17" s="11" t="str">
        <f t="shared" si="10"/>
        <v/>
      </c>
      <c r="AM17" s="11">
        <f t="shared" si="11"/>
        <v>82</v>
      </c>
      <c r="AP17" s="37"/>
      <c r="AQ17" s="53" t="str">
        <f t="shared" si="12"/>
        <v>wired DVR</v>
      </c>
      <c r="AR17" s="53" t="str">
        <f t="shared" si="13"/>
        <v>CISCO</v>
      </c>
      <c r="AS17" s="53" t="str">
        <f t="shared" si="14"/>
        <v>ISB7150</v>
      </c>
      <c r="AT17" s="37">
        <f t="shared" si="15"/>
        <v>143</v>
      </c>
    </row>
    <row r="18" spans="1:46" s="1" customFormat="1" ht="48" x14ac:dyDescent="0.2">
      <c r="A18" s="9">
        <v>1</v>
      </c>
      <c r="B18" s="3" t="s">
        <v>17</v>
      </c>
      <c r="C18" s="28" t="s">
        <v>93</v>
      </c>
      <c r="D18" s="3" t="s">
        <v>18</v>
      </c>
      <c r="E18" s="3" t="s">
        <v>29</v>
      </c>
      <c r="F18" s="3" t="s">
        <v>29</v>
      </c>
      <c r="G18" s="3" t="s">
        <v>30</v>
      </c>
      <c r="H18" s="3" t="s">
        <v>8</v>
      </c>
      <c r="I18" s="3" t="s">
        <v>31</v>
      </c>
      <c r="J18" s="20">
        <v>0</v>
      </c>
      <c r="K18" s="20">
        <v>1</v>
      </c>
      <c r="L18" s="20">
        <v>1</v>
      </c>
      <c r="M18" s="6">
        <v>1</v>
      </c>
      <c r="N18" s="20">
        <v>1</v>
      </c>
      <c r="O18" s="20">
        <v>1</v>
      </c>
      <c r="P18" s="20">
        <v>0</v>
      </c>
      <c r="Q18" s="4">
        <v>18</v>
      </c>
      <c r="R18" s="4">
        <v>14.6</v>
      </c>
      <c r="S18" s="4"/>
      <c r="T18" s="4">
        <v>145</v>
      </c>
      <c r="U18" s="5">
        <v>41049</v>
      </c>
      <c r="V18" s="5">
        <v>41149</v>
      </c>
      <c r="W18" s="40">
        <f t="shared" si="0"/>
        <v>-61</v>
      </c>
      <c r="X18" s="13">
        <f t="shared" si="16"/>
        <v>84</v>
      </c>
      <c r="Y18" s="12">
        <f t="shared" si="1"/>
        <v>84</v>
      </c>
      <c r="Z18" s="12">
        <f t="shared" si="2"/>
        <v>0</v>
      </c>
      <c r="AA18" s="12">
        <f t="shared" si="3"/>
        <v>0</v>
      </c>
      <c r="AB18" s="12">
        <f t="shared" si="4"/>
        <v>0</v>
      </c>
      <c r="AC18" s="12">
        <f t="shared" si="5"/>
        <v>0</v>
      </c>
      <c r="AD18" s="12">
        <f t="shared" si="6"/>
        <v>0</v>
      </c>
      <c r="AE18" s="12">
        <f t="shared" si="7"/>
        <v>84</v>
      </c>
      <c r="AG18" s="11"/>
      <c r="AH18" s="11"/>
      <c r="AI18" s="11">
        <f t="shared" si="8"/>
        <v>84</v>
      </c>
      <c r="AJ18" s="1" t="str">
        <f t="shared" si="9"/>
        <v/>
      </c>
      <c r="AK18" s="1" t="str">
        <f t="shared" si="10"/>
        <v/>
      </c>
      <c r="AM18" s="11">
        <f t="shared" si="11"/>
        <v>84</v>
      </c>
      <c r="AP18" s="37"/>
      <c r="AQ18" s="53" t="str">
        <f t="shared" si="12"/>
        <v>wired DVR</v>
      </c>
      <c r="AR18" s="53" t="str">
        <f t="shared" si="13"/>
        <v>CISCO</v>
      </c>
      <c r="AS18" s="53" t="str">
        <f t="shared" si="14"/>
        <v>ISB7500</v>
      </c>
      <c r="AT18" s="37">
        <f t="shared" si="15"/>
        <v>145</v>
      </c>
    </row>
    <row r="19" spans="1:46" s="1" customFormat="1" ht="36" x14ac:dyDescent="0.2">
      <c r="A19" s="10">
        <v>10</v>
      </c>
      <c r="B19" s="3" t="s">
        <v>17</v>
      </c>
      <c r="C19" s="28" t="s">
        <v>74</v>
      </c>
      <c r="D19" s="3" t="s">
        <v>18</v>
      </c>
      <c r="E19" s="3" t="s">
        <v>26</v>
      </c>
      <c r="F19" s="3" t="s">
        <v>26</v>
      </c>
      <c r="G19" s="3"/>
      <c r="H19" s="3" t="s">
        <v>8</v>
      </c>
      <c r="I19" s="3" t="s">
        <v>24</v>
      </c>
      <c r="J19" s="20">
        <v>0</v>
      </c>
      <c r="K19" s="20">
        <v>1</v>
      </c>
      <c r="L19" s="20">
        <v>1</v>
      </c>
      <c r="M19" s="20">
        <v>0</v>
      </c>
      <c r="N19" s="20">
        <v>1</v>
      </c>
      <c r="O19" s="20">
        <v>1</v>
      </c>
      <c r="P19" s="20">
        <v>0</v>
      </c>
      <c r="Q19" s="4">
        <v>11.8</v>
      </c>
      <c r="R19" s="4">
        <v>11.8</v>
      </c>
      <c r="S19" s="4"/>
      <c r="T19" s="4">
        <v>103</v>
      </c>
      <c r="U19" s="5">
        <v>40975</v>
      </c>
      <c r="V19" s="5">
        <v>40975</v>
      </c>
      <c r="W19" s="40">
        <f t="shared" si="0"/>
        <v>-16</v>
      </c>
      <c r="X19" s="13">
        <f t="shared" si="16"/>
        <v>87</v>
      </c>
      <c r="Y19" s="12">
        <f t="shared" si="1"/>
        <v>0</v>
      </c>
      <c r="Z19" s="12">
        <f t="shared" si="2"/>
        <v>87</v>
      </c>
      <c r="AA19" s="12">
        <f t="shared" si="3"/>
        <v>0</v>
      </c>
      <c r="AB19" s="12">
        <f t="shared" si="4"/>
        <v>0</v>
      </c>
      <c r="AC19" s="12">
        <f t="shared" si="5"/>
        <v>0</v>
      </c>
      <c r="AD19" s="12">
        <f t="shared" si="6"/>
        <v>0</v>
      </c>
      <c r="AE19" s="12">
        <f t="shared" si="7"/>
        <v>87</v>
      </c>
      <c r="AG19" s="11"/>
      <c r="AH19" s="11"/>
      <c r="AI19" s="11" t="str">
        <f t="shared" si="8"/>
        <v/>
      </c>
      <c r="AJ19" s="11">
        <f t="shared" si="9"/>
        <v>87</v>
      </c>
      <c r="AK19" s="11" t="str">
        <f t="shared" si="10"/>
        <v/>
      </c>
      <c r="AM19" s="11">
        <f t="shared" si="11"/>
        <v>87</v>
      </c>
      <c r="AP19" s="37"/>
      <c r="AQ19" s="53" t="str">
        <f t="shared" si="12"/>
        <v>wired non-DVR</v>
      </c>
      <c r="AR19" s="53" t="str">
        <f t="shared" si="13"/>
        <v>CISCO</v>
      </c>
      <c r="AS19" s="53" t="str">
        <f t="shared" si="14"/>
        <v>ISB 7105</v>
      </c>
      <c r="AT19" s="37">
        <f t="shared" si="15"/>
        <v>103</v>
      </c>
    </row>
    <row r="20" spans="1:46" s="1" customFormat="1" ht="36" x14ac:dyDescent="0.2">
      <c r="A20" s="10">
        <v>9</v>
      </c>
      <c r="B20" s="3" t="s">
        <v>17</v>
      </c>
      <c r="C20" s="28" t="s">
        <v>74</v>
      </c>
      <c r="D20" s="3" t="s">
        <v>18</v>
      </c>
      <c r="E20" s="3" t="s">
        <v>22</v>
      </c>
      <c r="F20" s="3" t="s">
        <v>22</v>
      </c>
      <c r="G20" s="3" t="s">
        <v>23</v>
      </c>
      <c r="H20" s="3" t="s">
        <v>8</v>
      </c>
      <c r="I20" s="3" t="s">
        <v>24</v>
      </c>
      <c r="J20" s="20">
        <v>0</v>
      </c>
      <c r="K20" s="20">
        <v>1</v>
      </c>
      <c r="L20" s="20">
        <v>1</v>
      </c>
      <c r="M20" s="20">
        <v>0</v>
      </c>
      <c r="N20" s="20">
        <v>1</v>
      </c>
      <c r="O20" s="20">
        <v>1</v>
      </c>
      <c r="P20" s="20">
        <v>0</v>
      </c>
      <c r="Q20" s="4">
        <v>11.8</v>
      </c>
      <c r="R20" s="4">
        <v>11.9</v>
      </c>
      <c r="S20" s="4"/>
      <c r="T20" s="4">
        <v>104</v>
      </c>
      <c r="U20" s="5">
        <v>41137</v>
      </c>
      <c r="V20" s="5">
        <v>41218</v>
      </c>
      <c r="W20" s="40">
        <f t="shared" si="0"/>
        <v>-16</v>
      </c>
      <c r="X20" s="13">
        <f t="shared" si="16"/>
        <v>88</v>
      </c>
      <c r="Y20" s="12">
        <f t="shared" si="1"/>
        <v>0</v>
      </c>
      <c r="Z20" s="12">
        <f t="shared" si="2"/>
        <v>88</v>
      </c>
      <c r="AA20" s="12">
        <f t="shared" si="3"/>
        <v>0</v>
      </c>
      <c r="AB20" s="12">
        <f t="shared" si="4"/>
        <v>0</v>
      </c>
      <c r="AC20" s="12">
        <f t="shared" si="5"/>
        <v>0</v>
      </c>
      <c r="AD20" s="12">
        <f t="shared" si="6"/>
        <v>0</v>
      </c>
      <c r="AE20" s="12">
        <f t="shared" si="7"/>
        <v>88</v>
      </c>
      <c r="AG20" s="11"/>
      <c r="AH20" s="11"/>
      <c r="AI20" s="11" t="str">
        <f t="shared" si="8"/>
        <v/>
      </c>
      <c r="AJ20" s="11">
        <f t="shared" si="9"/>
        <v>88</v>
      </c>
      <c r="AK20" s="11" t="str">
        <f t="shared" si="10"/>
        <v/>
      </c>
      <c r="AM20" s="11">
        <f t="shared" si="11"/>
        <v>88</v>
      </c>
      <c r="AP20" s="37"/>
      <c r="AQ20" s="53" t="str">
        <f t="shared" si="12"/>
        <v>wired non-DVR</v>
      </c>
      <c r="AR20" s="53" t="str">
        <f t="shared" si="13"/>
        <v>CISCO</v>
      </c>
      <c r="AS20" s="53" t="str">
        <f t="shared" si="14"/>
        <v>ISB7000</v>
      </c>
      <c r="AT20" s="37">
        <f t="shared" si="15"/>
        <v>104</v>
      </c>
    </row>
    <row r="21" spans="1:46" s="1" customFormat="1" ht="24" x14ac:dyDescent="0.2">
      <c r="A21" s="10">
        <v>27</v>
      </c>
      <c r="B21" s="3" t="s">
        <v>59</v>
      </c>
      <c r="C21" s="28" t="s">
        <v>91</v>
      </c>
      <c r="D21" s="3" t="s">
        <v>59</v>
      </c>
      <c r="E21" s="3" t="s">
        <v>60</v>
      </c>
      <c r="F21" s="3" t="s">
        <v>60</v>
      </c>
      <c r="G21" s="3"/>
      <c r="H21" s="3" t="s">
        <v>8</v>
      </c>
      <c r="I21" s="3" t="s">
        <v>61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0">
        <v>1</v>
      </c>
      <c r="P21" s="20">
        <v>0</v>
      </c>
      <c r="Q21" s="4">
        <v>5.4</v>
      </c>
      <c r="R21" s="4">
        <v>0.3</v>
      </c>
      <c r="S21" s="4"/>
      <c r="T21" s="4">
        <v>16</v>
      </c>
      <c r="U21" s="5">
        <v>40787</v>
      </c>
      <c r="V21" s="5">
        <v>41149</v>
      </c>
      <c r="W21" s="40">
        <f t="shared" si="0"/>
        <v>-10</v>
      </c>
      <c r="X21" s="13">
        <f t="shared" si="16"/>
        <v>6</v>
      </c>
      <c r="Y21" s="12">
        <f t="shared" si="1"/>
        <v>0</v>
      </c>
      <c r="Z21" s="12">
        <f t="shared" si="2"/>
        <v>0</v>
      </c>
      <c r="AA21" s="12">
        <f t="shared" si="3"/>
        <v>0</v>
      </c>
      <c r="AB21" s="12">
        <f t="shared" si="4"/>
        <v>6</v>
      </c>
      <c r="AC21" s="12">
        <f t="shared" si="5"/>
        <v>0</v>
      </c>
      <c r="AD21" s="12">
        <f t="shared" si="6"/>
        <v>0</v>
      </c>
      <c r="AE21" s="12">
        <f t="shared" si="7"/>
        <v>0</v>
      </c>
      <c r="AG21" s="11"/>
      <c r="AH21" s="11"/>
      <c r="AI21" s="11" t="str">
        <f t="shared" si="8"/>
        <v/>
      </c>
      <c r="AJ21" s="11" t="str">
        <f t="shared" si="9"/>
        <v/>
      </c>
      <c r="AK21" s="11" t="str">
        <f t="shared" si="10"/>
        <v/>
      </c>
      <c r="AM21" s="11" t="str">
        <f t="shared" si="11"/>
        <v/>
      </c>
      <c r="AP21" s="37"/>
      <c r="AQ21" s="53" t="str">
        <f t="shared" si="12"/>
        <v>OTT</v>
      </c>
      <c r="AR21" s="53" t="str">
        <f t="shared" si="13"/>
        <v>Panasonic</v>
      </c>
      <c r="AS21" s="53" t="str">
        <f t="shared" si="14"/>
        <v>DMP-MST60</v>
      </c>
      <c r="AT21" s="37">
        <f t="shared" si="15"/>
        <v>16</v>
      </c>
    </row>
    <row r="22" spans="1:46" s="1" customFormat="1" ht="36" x14ac:dyDescent="0.2">
      <c r="A22" s="10">
        <v>19</v>
      </c>
      <c r="B22" s="3" t="s">
        <v>53</v>
      </c>
      <c r="C22" s="28" t="s">
        <v>89</v>
      </c>
      <c r="D22" s="3" t="s">
        <v>54</v>
      </c>
      <c r="E22" s="3" t="s">
        <v>56</v>
      </c>
      <c r="F22" s="3" t="s">
        <v>56</v>
      </c>
      <c r="G22" s="3"/>
      <c r="H22" s="3" t="s">
        <v>8</v>
      </c>
      <c r="I22" s="3" t="s">
        <v>9</v>
      </c>
      <c r="J22" s="20">
        <v>0</v>
      </c>
      <c r="K22" s="20">
        <v>0</v>
      </c>
      <c r="L22" s="20">
        <v>1</v>
      </c>
      <c r="M22" s="6">
        <v>0</v>
      </c>
      <c r="N22" s="19">
        <v>1</v>
      </c>
      <c r="O22" s="20">
        <v>1</v>
      </c>
      <c r="P22" s="20">
        <v>0</v>
      </c>
      <c r="Q22" s="4">
        <v>8.8699999999999992</v>
      </c>
      <c r="R22" s="4">
        <v>8.34</v>
      </c>
      <c r="S22" s="4"/>
      <c r="T22" s="4">
        <v>76</v>
      </c>
      <c r="U22" s="5">
        <v>40787</v>
      </c>
      <c r="V22" s="5">
        <v>41149</v>
      </c>
      <c r="W22" s="40">
        <f t="shared" si="0"/>
        <v>-10</v>
      </c>
      <c r="X22" s="13">
        <f t="shared" si="16"/>
        <v>66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12">
        <f t="shared" si="4"/>
        <v>0</v>
      </c>
      <c r="AC22" s="12">
        <f t="shared" si="5"/>
        <v>66</v>
      </c>
      <c r="AD22" s="12">
        <f t="shared" si="6"/>
        <v>0</v>
      </c>
      <c r="AE22" s="12">
        <f t="shared" si="7"/>
        <v>0</v>
      </c>
      <c r="AG22" s="11"/>
      <c r="AH22" s="11"/>
      <c r="AI22" s="11" t="str">
        <f t="shared" si="8"/>
        <v/>
      </c>
      <c r="AJ22" s="11" t="str">
        <f t="shared" si="9"/>
        <v/>
      </c>
      <c r="AK22" s="11" t="str">
        <f t="shared" si="10"/>
        <v/>
      </c>
      <c r="AM22" s="11" t="str">
        <f t="shared" si="11"/>
        <v/>
      </c>
      <c r="AP22" s="37"/>
      <c r="AQ22" s="53" t="str">
        <f t="shared" si="12"/>
        <v>not valid</v>
      </c>
      <c r="AR22" s="53" t="str">
        <f t="shared" si="13"/>
        <v>Pace</v>
      </c>
      <c r="AS22" s="53" t="str">
        <f t="shared" si="14"/>
        <v>IPH8000M</v>
      </c>
      <c r="AT22" s="37">
        <f t="shared" si="15"/>
        <v>76</v>
      </c>
    </row>
    <row r="23" spans="1:46" s="1" customFormat="1" ht="36" x14ac:dyDescent="0.2">
      <c r="A23" s="10">
        <v>28</v>
      </c>
      <c r="B23" s="3" t="s">
        <v>4</v>
      </c>
      <c r="C23" s="28" t="s">
        <v>91</v>
      </c>
      <c r="D23" s="3" t="s">
        <v>5</v>
      </c>
      <c r="E23" s="3" t="s">
        <v>6</v>
      </c>
      <c r="F23" s="3" t="s">
        <v>7</v>
      </c>
      <c r="G23" s="3"/>
      <c r="H23" s="3" t="s">
        <v>8</v>
      </c>
      <c r="I23" s="3" t="s">
        <v>9</v>
      </c>
      <c r="J23" s="20">
        <v>0</v>
      </c>
      <c r="K23" s="20">
        <v>0</v>
      </c>
      <c r="L23" s="20">
        <v>1</v>
      </c>
      <c r="M23" s="20">
        <v>0</v>
      </c>
      <c r="N23" s="20">
        <v>1</v>
      </c>
      <c r="O23" s="20">
        <v>1</v>
      </c>
      <c r="P23" s="20">
        <v>0</v>
      </c>
      <c r="Q23" s="4">
        <v>1.9932000000000001</v>
      </c>
      <c r="R23" s="4">
        <v>0.21110000000000001</v>
      </c>
      <c r="S23" s="4"/>
      <c r="T23" s="4">
        <v>6</v>
      </c>
      <c r="U23" s="5">
        <v>40422</v>
      </c>
      <c r="V23" s="5">
        <v>40800</v>
      </c>
      <c r="W23" s="40">
        <f t="shared" si="0"/>
        <v>-10</v>
      </c>
      <c r="X23" s="13">
        <f t="shared" si="16"/>
        <v>-4</v>
      </c>
      <c r="Y23" s="12">
        <f t="shared" si="1"/>
        <v>0</v>
      </c>
      <c r="Z23" s="12">
        <f t="shared" si="2"/>
        <v>0</v>
      </c>
      <c r="AA23" s="12">
        <f t="shared" si="3"/>
        <v>0</v>
      </c>
      <c r="AB23" s="12">
        <f t="shared" si="4"/>
        <v>-4</v>
      </c>
      <c r="AC23" s="12">
        <f t="shared" si="5"/>
        <v>0</v>
      </c>
      <c r="AD23" s="12">
        <f t="shared" si="6"/>
        <v>0</v>
      </c>
      <c r="AE23" s="12">
        <f t="shared" si="7"/>
        <v>0</v>
      </c>
      <c r="AG23" s="11"/>
      <c r="AH23" s="11"/>
      <c r="AI23" s="11" t="str">
        <f t="shared" si="8"/>
        <v/>
      </c>
      <c r="AJ23" s="11" t="str">
        <f t="shared" si="9"/>
        <v/>
      </c>
      <c r="AK23" s="11" t="str">
        <f t="shared" si="10"/>
        <v/>
      </c>
      <c r="AM23" s="11" t="str">
        <f t="shared" si="11"/>
        <v/>
      </c>
      <c r="AP23" s="37"/>
      <c r="AQ23" s="53" t="str">
        <f t="shared" si="12"/>
        <v>OTT</v>
      </c>
      <c r="AR23" s="53" t="str">
        <f t="shared" si="13"/>
        <v>Apple</v>
      </c>
      <c r="AS23" s="53" t="str">
        <f t="shared" si="14"/>
        <v>MD199</v>
      </c>
      <c r="AT23" s="37">
        <f t="shared" si="15"/>
        <v>6</v>
      </c>
    </row>
    <row r="24" spans="1:46" s="1" customFormat="1" ht="36" x14ac:dyDescent="0.2">
      <c r="A24" s="10">
        <v>16</v>
      </c>
      <c r="B24" s="3" t="s">
        <v>10</v>
      </c>
      <c r="C24" s="29" t="s">
        <v>94</v>
      </c>
      <c r="D24" s="3" t="s">
        <v>11</v>
      </c>
      <c r="E24" s="3" t="s">
        <v>14</v>
      </c>
      <c r="F24" s="3" t="s">
        <v>14</v>
      </c>
      <c r="G24" s="3"/>
      <c r="H24" s="3" t="s">
        <v>8</v>
      </c>
      <c r="I24" s="3" t="s">
        <v>9</v>
      </c>
      <c r="J24" s="20">
        <v>0</v>
      </c>
      <c r="K24" s="20">
        <v>0</v>
      </c>
      <c r="L24" s="20">
        <v>1</v>
      </c>
      <c r="M24" s="6">
        <v>0</v>
      </c>
      <c r="N24" s="19">
        <v>1</v>
      </c>
      <c r="O24" s="20">
        <v>1</v>
      </c>
      <c r="P24" s="20">
        <v>0</v>
      </c>
      <c r="Q24" s="4">
        <v>9.1199999999999992</v>
      </c>
      <c r="R24" s="4"/>
      <c r="S24" s="4"/>
      <c r="T24" s="4">
        <v>80</v>
      </c>
      <c r="U24" s="5">
        <v>40513</v>
      </c>
      <c r="V24" s="5">
        <v>40812</v>
      </c>
      <c r="W24" s="40">
        <f t="shared" si="0"/>
        <v>-10</v>
      </c>
      <c r="X24" s="13">
        <f t="shared" si="16"/>
        <v>70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12">
        <f t="shared" si="4"/>
        <v>0</v>
      </c>
      <c r="AC24" s="12">
        <f t="shared" si="5"/>
        <v>0</v>
      </c>
      <c r="AD24" s="12">
        <f t="shared" si="6"/>
        <v>70</v>
      </c>
      <c r="AE24" s="12">
        <f t="shared" si="7"/>
        <v>0</v>
      </c>
      <c r="AG24" s="11"/>
      <c r="AH24" s="11"/>
      <c r="AI24" s="11" t="str">
        <f t="shared" si="8"/>
        <v/>
      </c>
      <c r="AJ24" s="11" t="str">
        <f t="shared" si="9"/>
        <v/>
      </c>
      <c r="AK24" s="11" t="str">
        <f t="shared" si="10"/>
        <v/>
      </c>
      <c r="AM24" s="11" t="str">
        <f t="shared" si="11"/>
        <v/>
      </c>
      <c r="AP24" s="37"/>
      <c r="AQ24" s="53" t="str">
        <f t="shared" si="12"/>
        <v>Probable Thin Client</v>
      </c>
      <c r="AR24" s="53" t="str">
        <f t="shared" si="13"/>
        <v>ARRIS</v>
      </c>
      <c r="AS24" s="53" t="str">
        <f t="shared" si="14"/>
        <v>MP2000NA</v>
      </c>
      <c r="AT24" s="37">
        <f t="shared" si="15"/>
        <v>80</v>
      </c>
    </row>
    <row r="25" spans="1:46" s="1" customFormat="1" ht="36" x14ac:dyDescent="0.2">
      <c r="A25" s="10">
        <v>21</v>
      </c>
      <c r="B25" s="3" t="s">
        <v>10</v>
      </c>
      <c r="C25" s="29" t="s">
        <v>94</v>
      </c>
      <c r="D25" s="3" t="s">
        <v>11</v>
      </c>
      <c r="E25" s="3" t="s">
        <v>15</v>
      </c>
      <c r="F25" s="3" t="s">
        <v>15</v>
      </c>
      <c r="G25" s="3"/>
      <c r="H25" s="3" t="s">
        <v>8</v>
      </c>
      <c r="I25" s="3" t="s">
        <v>16</v>
      </c>
      <c r="J25" s="20">
        <v>0</v>
      </c>
      <c r="K25" s="20">
        <v>0</v>
      </c>
      <c r="L25" s="20">
        <v>1</v>
      </c>
      <c r="M25" s="20">
        <v>0</v>
      </c>
      <c r="N25" s="20">
        <v>1</v>
      </c>
      <c r="O25" s="20">
        <v>1</v>
      </c>
      <c r="P25" s="20">
        <v>0</v>
      </c>
      <c r="Q25" s="4">
        <v>4.3899999999999997</v>
      </c>
      <c r="R25" s="4"/>
      <c r="S25" s="4"/>
      <c r="T25" s="4">
        <v>38</v>
      </c>
      <c r="U25" s="5">
        <v>39873</v>
      </c>
      <c r="V25" s="5">
        <v>40812</v>
      </c>
      <c r="W25" s="40">
        <f t="shared" si="0"/>
        <v>-10</v>
      </c>
      <c r="X25" s="13">
        <f t="shared" si="16"/>
        <v>28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12">
        <f t="shared" si="4"/>
        <v>0</v>
      </c>
      <c r="AC25" s="12">
        <f t="shared" si="5"/>
        <v>0</v>
      </c>
      <c r="AD25" s="12">
        <f t="shared" si="6"/>
        <v>28</v>
      </c>
      <c r="AE25" s="12">
        <f t="shared" si="7"/>
        <v>0</v>
      </c>
      <c r="AG25" s="11"/>
      <c r="AH25" s="11"/>
      <c r="AI25" s="11" t="str">
        <f t="shared" si="8"/>
        <v/>
      </c>
      <c r="AJ25" s="11" t="str">
        <f t="shared" si="9"/>
        <v/>
      </c>
      <c r="AK25" s="11" t="str">
        <f t="shared" si="10"/>
        <v/>
      </c>
      <c r="AM25" s="11" t="str">
        <f t="shared" si="11"/>
        <v/>
      </c>
      <c r="AP25" s="37"/>
      <c r="AQ25" s="53" t="str">
        <f t="shared" si="12"/>
        <v>Probable Thin Client</v>
      </c>
      <c r="AR25" s="53" t="str">
        <f t="shared" si="13"/>
        <v>ARRIS</v>
      </c>
      <c r="AS25" s="53" t="str">
        <f t="shared" si="14"/>
        <v>MP2050NA</v>
      </c>
      <c r="AT25" s="37">
        <f t="shared" si="15"/>
        <v>38</v>
      </c>
    </row>
    <row r="26" spans="1:46" s="1" customFormat="1" ht="36" x14ac:dyDescent="0.2">
      <c r="A26" s="10">
        <v>20</v>
      </c>
      <c r="B26" s="3" t="s">
        <v>10</v>
      </c>
      <c r="C26" s="29" t="s">
        <v>94</v>
      </c>
      <c r="D26" s="3" t="s">
        <v>11</v>
      </c>
      <c r="E26" s="3" t="s">
        <v>12</v>
      </c>
      <c r="F26" s="3" t="s">
        <v>13</v>
      </c>
      <c r="G26" s="6"/>
      <c r="H26" s="3" t="s">
        <v>8</v>
      </c>
      <c r="I26" s="3" t="s">
        <v>9</v>
      </c>
      <c r="J26" s="20">
        <v>0</v>
      </c>
      <c r="K26" s="20">
        <v>0</v>
      </c>
      <c r="L26" s="20">
        <v>1</v>
      </c>
      <c r="M26" s="20">
        <v>0</v>
      </c>
      <c r="N26" s="20">
        <v>1</v>
      </c>
      <c r="O26" s="20">
        <v>1</v>
      </c>
      <c r="P26" s="20">
        <v>0</v>
      </c>
      <c r="Q26" s="4">
        <v>6.3</v>
      </c>
      <c r="R26" s="4"/>
      <c r="S26" s="4"/>
      <c r="T26" s="4">
        <v>55</v>
      </c>
      <c r="U26" s="5">
        <v>41348</v>
      </c>
      <c r="V26" s="5">
        <v>41367</v>
      </c>
      <c r="W26" s="40">
        <f t="shared" si="0"/>
        <v>-10</v>
      </c>
      <c r="X26" s="13">
        <f t="shared" si="16"/>
        <v>45</v>
      </c>
      <c r="Y26" s="12">
        <f t="shared" si="1"/>
        <v>0</v>
      </c>
      <c r="Z26" s="12">
        <f t="shared" si="2"/>
        <v>0</v>
      </c>
      <c r="AA26" s="12">
        <f t="shared" si="3"/>
        <v>0</v>
      </c>
      <c r="AB26" s="12">
        <f t="shared" si="4"/>
        <v>0</v>
      </c>
      <c r="AC26" s="12">
        <f t="shared" si="5"/>
        <v>0</v>
      </c>
      <c r="AD26" s="12">
        <f t="shared" si="6"/>
        <v>45</v>
      </c>
      <c r="AE26" s="12">
        <f t="shared" si="7"/>
        <v>0</v>
      </c>
      <c r="AG26" s="11"/>
      <c r="AH26" s="11"/>
      <c r="AI26" s="11" t="str">
        <f t="shared" si="8"/>
        <v/>
      </c>
      <c r="AJ26" s="11" t="str">
        <f t="shared" si="9"/>
        <v/>
      </c>
      <c r="AK26" s="11" t="str">
        <f t="shared" si="10"/>
        <v/>
      </c>
      <c r="AM26" s="11" t="str">
        <f t="shared" si="11"/>
        <v/>
      </c>
      <c r="AP26" s="37"/>
      <c r="AQ26" s="53" t="str">
        <f t="shared" si="12"/>
        <v>Probable Thin Client</v>
      </c>
      <c r="AR26" s="53" t="str">
        <f t="shared" si="13"/>
        <v>ARRIS</v>
      </c>
      <c r="AS26" s="53" t="str">
        <f t="shared" si="14"/>
        <v>MP2100A/NA</v>
      </c>
      <c r="AT26" s="37">
        <f t="shared" si="15"/>
        <v>55</v>
      </c>
    </row>
    <row r="27" spans="1:46" s="1" customFormat="1" ht="36" x14ac:dyDescent="0.2">
      <c r="A27" s="10">
        <v>23</v>
      </c>
      <c r="B27" s="3" t="s">
        <v>62</v>
      </c>
      <c r="C27" s="28" t="s">
        <v>91</v>
      </c>
      <c r="D27" s="3" t="s">
        <v>63</v>
      </c>
      <c r="E27" s="3" t="s">
        <v>64</v>
      </c>
      <c r="F27" s="3" t="s">
        <v>65</v>
      </c>
      <c r="G27" s="3"/>
      <c r="H27" s="3" t="s">
        <v>8</v>
      </c>
      <c r="I27" s="3" t="s">
        <v>9</v>
      </c>
      <c r="J27" s="20">
        <v>0</v>
      </c>
      <c r="K27" s="20">
        <v>0</v>
      </c>
      <c r="L27" s="20">
        <v>1</v>
      </c>
      <c r="M27" s="20">
        <v>0</v>
      </c>
      <c r="N27" s="20">
        <v>1</v>
      </c>
      <c r="O27" s="20">
        <v>1</v>
      </c>
      <c r="P27" s="20">
        <v>0</v>
      </c>
      <c r="Q27" s="4">
        <v>7.9</v>
      </c>
      <c r="R27" s="4">
        <v>0.23</v>
      </c>
      <c r="S27" s="4">
        <v>0.22</v>
      </c>
      <c r="T27" s="4">
        <v>21</v>
      </c>
      <c r="U27" s="5">
        <v>40603</v>
      </c>
      <c r="V27" s="5">
        <v>41149</v>
      </c>
      <c r="W27" s="40">
        <f t="shared" si="0"/>
        <v>-10</v>
      </c>
      <c r="X27" s="13">
        <f t="shared" si="16"/>
        <v>11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12">
        <f t="shared" si="4"/>
        <v>11</v>
      </c>
      <c r="AC27" s="12">
        <f t="shared" si="5"/>
        <v>0</v>
      </c>
      <c r="AD27" s="12">
        <f t="shared" si="6"/>
        <v>0</v>
      </c>
      <c r="AE27" s="12">
        <f t="shared" si="7"/>
        <v>0</v>
      </c>
      <c r="AG27" s="11"/>
      <c r="AH27" s="11"/>
      <c r="AI27" s="11" t="str">
        <f t="shared" si="8"/>
        <v/>
      </c>
      <c r="AJ27" s="11" t="str">
        <f t="shared" si="9"/>
        <v/>
      </c>
      <c r="AK27" s="11" t="str">
        <f t="shared" si="10"/>
        <v/>
      </c>
      <c r="AM27" s="11" t="str">
        <f t="shared" si="11"/>
        <v/>
      </c>
      <c r="AP27" s="37"/>
      <c r="AQ27" s="53" t="str">
        <f t="shared" si="12"/>
        <v>OTT</v>
      </c>
      <c r="AR27" s="53" t="str">
        <f t="shared" si="13"/>
        <v>SONY</v>
      </c>
      <c r="AS27" s="53" t="str">
        <f t="shared" si="14"/>
        <v>NSZ-GS7</v>
      </c>
      <c r="AT27" s="37">
        <f t="shared" si="15"/>
        <v>21</v>
      </c>
    </row>
    <row r="28" spans="1:46" s="1" customFormat="1" ht="36" x14ac:dyDescent="0.2">
      <c r="A28" s="10">
        <v>24</v>
      </c>
      <c r="B28" s="3" t="s">
        <v>62</v>
      </c>
      <c r="C28" s="28" t="s">
        <v>91</v>
      </c>
      <c r="D28" s="3" t="s">
        <v>63</v>
      </c>
      <c r="E28" s="3" t="s">
        <v>64</v>
      </c>
      <c r="F28" s="3" t="s">
        <v>66</v>
      </c>
      <c r="G28" s="3"/>
      <c r="H28" s="3" t="s">
        <v>8</v>
      </c>
      <c r="I28" s="3" t="s">
        <v>9</v>
      </c>
      <c r="J28" s="20">
        <v>0</v>
      </c>
      <c r="K28" s="20">
        <v>0</v>
      </c>
      <c r="L28" s="20">
        <v>1</v>
      </c>
      <c r="M28" s="20">
        <v>0</v>
      </c>
      <c r="N28" s="20">
        <v>1</v>
      </c>
      <c r="O28" s="20">
        <v>1</v>
      </c>
      <c r="P28" s="20">
        <v>0</v>
      </c>
      <c r="Q28" s="4">
        <v>7.9</v>
      </c>
      <c r="R28" s="4">
        <v>0.23</v>
      </c>
      <c r="S28" s="4">
        <v>0.22</v>
      </c>
      <c r="T28" s="4">
        <v>21</v>
      </c>
      <c r="U28" s="5">
        <v>40603</v>
      </c>
      <c r="V28" s="5">
        <v>41149</v>
      </c>
      <c r="W28" s="40">
        <f t="shared" si="0"/>
        <v>-10</v>
      </c>
      <c r="X28" s="13">
        <f t="shared" si="16"/>
        <v>11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12">
        <f t="shared" si="4"/>
        <v>11</v>
      </c>
      <c r="AC28" s="12">
        <f t="shared" si="5"/>
        <v>0</v>
      </c>
      <c r="AD28" s="12">
        <f t="shared" si="6"/>
        <v>0</v>
      </c>
      <c r="AE28" s="12">
        <f t="shared" si="7"/>
        <v>0</v>
      </c>
      <c r="AG28" s="11"/>
      <c r="AH28" s="11"/>
      <c r="AI28" s="11" t="str">
        <f t="shared" si="8"/>
        <v/>
      </c>
      <c r="AJ28" s="11" t="str">
        <f t="shared" si="9"/>
        <v/>
      </c>
      <c r="AK28" s="11" t="str">
        <f t="shared" si="10"/>
        <v/>
      </c>
      <c r="AM28" s="11" t="str">
        <f t="shared" si="11"/>
        <v/>
      </c>
      <c r="AP28" s="37"/>
      <c r="AQ28" s="53" t="str">
        <f t="shared" si="12"/>
        <v>OTT</v>
      </c>
      <c r="AR28" s="53" t="str">
        <f t="shared" si="13"/>
        <v>SONY</v>
      </c>
      <c r="AS28" s="53" t="str">
        <f t="shared" si="14"/>
        <v>NSZ-GX70</v>
      </c>
      <c r="AT28" s="37">
        <f t="shared" si="15"/>
        <v>21</v>
      </c>
    </row>
    <row r="29" spans="1:46" s="1" customFormat="1" ht="36" x14ac:dyDescent="0.2">
      <c r="A29" s="10">
        <v>30</v>
      </c>
      <c r="B29" s="3" t="s">
        <v>62</v>
      </c>
      <c r="C29" s="28" t="s">
        <v>89</v>
      </c>
      <c r="D29" s="3" t="s">
        <v>63</v>
      </c>
      <c r="E29" s="3" t="s">
        <v>64</v>
      </c>
      <c r="F29" s="3" t="s">
        <v>67</v>
      </c>
      <c r="G29" s="3"/>
      <c r="H29" s="3" t="s">
        <v>8</v>
      </c>
      <c r="I29" s="3" t="s">
        <v>9</v>
      </c>
      <c r="J29" s="20">
        <v>0</v>
      </c>
      <c r="K29" s="20">
        <v>0</v>
      </c>
      <c r="L29" s="20">
        <v>1</v>
      </c>
      <c r="M29" s="20">
        <v>0</v>
      </c>
      <c r="N29" s="20">
        <v>1</v>
      </c>
      <c r="O29" s="20">
        <v>1</v>
      </c>
      <c r="P29" s="20">
        <v>0</v>
      </c>
      <c r="Q29" s="4">
        <v>8.01</v>
      </c>
      <c r="R29" s="4">
        <v>5.88</v>
      </c>
      <c r="S29" s="4"/>
      <c r="T29" s="4"/>
      <c r="U29" s="5">
        <v>40787</v>
      </c>
      <c r="V29" s="5">
        <v>41149</v>
      </c>
      <c r="W29" s="40">
        <f t="shared" si="0"/>
        <v>-10</v>
      </c>
      <c r="X29" s="13">
        <f t="shared" si="16"/>
        <v>-10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12">
        <f t="shared" si="4"/>
        <v>0</v>
      </c>
      <c r="AC29" s="12">
        <f t="shared" si="5"/>
        <v>-10</v>
      </c>
      <c r="AD29" s="12">
        <f t="shared" si="6"/>
        <v>0</v>
      </c>
      <c r="AE29" s="12">
        <f t="shared" si="7"/>
        <v>0</v>
      </c>
      <c r="AG29" s="11"/>
      <c r="AH29" s="11"/>
      <c r="AI29" s="11" t="str">
        <f t="shared" si="8"/>
        <v/>
      </c>
      <c r="AJ29" s="11" t="str">
        <f t="shared" si="9"/>
        <v/>
      </c>
      <c r="AK29" s="11" t="str">
        <f t="shared" si="10"/>
        <v/>
      </c>
      <c r="AM29" s="11" t="str">
        <f t="shared" si="11"/>
        <v/>
      </c>
      <c r="AP29" s="37"/>
      <c r="AQ29" s="53" t="str">
        <f t="shared" si="12"/>
        <v>not valid</v>
      </c>
      <c r="AR29" s="53" t="str">
        <f t="shared" si="13"/>
        <v>SONY</v>
      </c>
      <c r="AS29" s="53" t="str">
        <f t="shared" si="14"/>
        <v>SMP-N200</v>
      </c>
      <c r="AT29" s="37">
        <f t="shared" si="15"/>
        <v>0</v>
      </c>
    </row>
    <row r="30" spans="1:46" s="1" customFormat="1" ht="36" x14ac:dyDescent="0.2">
      <c r="A30" s="10">
        <v>31</v>
      </c>
      <c r="B30" s="3" t="s">
        <v>62</v>
      </c>
      <c r="C30" s="28" t="s">
        <v>89</v>
      </c>
      <c r="D30" s="3" t="s">
        <v>63</v>
      </c>
      <c r="E30" s="3" t="s">
        <v>64</v>
      </c>
      <c r="F30" s="3" t="s">
        <v>68</v>
      </c>
      <c r="G30" s="3"/>
      <c r="H30" s="3" t="s">
        <v>8</v>
      </c>
      <c r="I30" s="3" t="s">
        <v>9</v>
      </c>
      <c r="J30" s="20">
        <v>0</v>
      </c>
      <c r="K30" s="20">
        <v>0</v>
      </c>
      <c r="L30" s="20">
        <v>1</v>
      </c>
      <c r="M30" s="20">
        <v>0</v>
      </c>
      <c r="N30" s="20">
        <v>1</v>
      </c>
      <c r="O30" s="20">
        <v>1</v>
      </c>
      <c r="P30" s="20">
        <v>0</v>
      </c>
      <c r="Q30" s="4">
        <v>8.01</v>
      </c>
      <c r="R30" s="4">
        <v>5.88</v>
      </c>
      <c r="S30" s="4"/>
      <c r="T30" s="4"/>
      <c r="U30" s="5">
        <v>41334</v>
      </c>
      <c r="V30" s="5">
        <v>41248</v>
      </c>
      <c r="W30" s="40">
        <f t="shared" si="0"/>
        <v>-10</v>
      </c>
      <c r="X30" s="13">
        <f t="shared" si="16"/>
        <v>-10</v>
      </c>
      <c r="Y30" s="12">
        <f t="shared" si="1"/>
        <v>0</v>
      </c>
      <c r="Z30" s="12">
        <f t="shared" si="2"/>
        <v>0</v>
      </c>
      <c r="AA30" s="12">
        <f t="shared" si="3"/>
        <v>0</v>
      </c>
      <c r="AB30" s="12">
        <f t="shared" si="4"/>
        <v>0</v>
      </c>
      <c r="AC30" s="12">
        <f t="shared" si="5"/>
        <v>-10</v>
      </c>
      <c r="AD30" s="12">
        <f t="shared" si="6"/>
        <v>0</v>
      </c>
      <c r="AE30" s="12">
        <f t="shared" si="7"/>
        <v>0</v>
      </c>
      <c r="AG30" s="11"/>
      <c r="AH30" s="11"/>
      <c r="AI30" s="11" t="str">
        <f t="shared" si="8"/>
        <v/>
      </c>
      <c r="AJ30" s="11" t="str">
        <f t="shared" si="9"/>
        <v/>
      </c>
      <c r="AK30" s="11" t="str">
        <f t="shared" si="10"/>
        <v/>
      </c>
      <c r="AM30" s="11" t="str">
        <f t="shared" si="11"/>
        <v/>
      </c>
      <c r="AP30" s="37"/>
      <c r="AQ30" s="53" t="str">
        <f t="shared" si="12"/>
        <v>not valid</v>
      </c>
      <c r="AR30" s="53" t="str">
        <f t="shared" si="13"/>
        <v>SONY</v>
      </c>
      <c r="AS30" s="53" t="str">
        <f t="shared" si="14"/>
        <v>SMP-NX20</v>
      </c>
      <c r="AT30" s="37">
        <f t="shared" si="15"/>
        <v>0</v>
      </c>
    </row>
    <row r="31" spans="1:46" s="1" customFormat="1" ht="36" x14ac:dyDescent="0.2">
      <c r="A31" s="10">
        <v>25</v>
      </c>
      <c r="B31" s="3" t="s">
        <v>32</v>
      </c>
      <c r="C31" s="28" t="s">
        <v>91</v>
      </c>
      <c r="D31" s="3" t="s">
        <v>33</v>
      </c>
      <c r="E31" s="3" t="s">
        <v>34</v>
      </c>
      <c r="F31" s="3" t="s">
        <v>35</v>
      </c>
      <c r="G31" s="3"/>
      <c r="H31" s="3" t="s">
        <v>8</v>
      </c>
      <c r="I31" s="3" t="s">
        <v>9</v>
      </c>
      <c r="J31" s="20">
        <v>0</v>
      </c>
      <c r="K31" s="20">
        <v>0</v>
      </c>
      <c r="L31" s="20">
        <v>1</v>
      </c>
      <c r="M31" s="20">
        <v>0</v>
      </c>
      <c r="N31" s="20">
        <v>1</v>
      </c>
      <c r="O31" s="20">
        <v>1</v>
      </c>
      <c r="P31" s="20">
        <v>0</v>
      </c>
      <c r="Q31" s="4">
        <v>5.64</v>
      </c>
      <c r="R31" s="4">
        <v>0.68</v>
      </c>
      <c r="S31" s="4">
        <v>0.68</v>
      </c>
      <c r="T31" s="4">
        <v>18</v>
      </c>
      <c r="U31" s="5">
        <v>40422</v>
      </c>
      <c r="V31" s="5">
        <v>40800</v>
      </c>
      <c r="W31" s="40">
        <f t="shared" si="0"/>
        <v>-10</v>
      </c>
      <c r="X31" s="13">
        <f t="shared" si="16"/>
        <v>8</v>
      </c>
      <c r="Y31" s="12">
        <f t="shared" si="1"/>
        <v>0</v>
      </c>
      <c r="Z31" s="12">
        <f t="shared" si="2"/>
        <v>0</v>
      </c>
      <c r="AA31" s="12">
        <f t="shared" si="3"/>
        <v>0</v>
      </c>
      <c r="AB31" s="12">
        <f t="shared" si="4"/>
        <v>8</v>
      </c>
      <c r="AC31" s="12">
        <f t="shared" si="5"/>
        <v>0</v>
      </c>
      <c r="AD31" s="12">
        <f t="shared" si="6"/>
        <v>0</v>
      </c>
      <c r="AE31" s="12">
        <f t="shared" si="7"/>
        <v>0</v>
      </c>
      <c r="AG31" s="11"/>
      <c r="AH31" s="11"/>
      <c r="AI31" s="11" t="str">
        <f t="shared" si="8"/>
        <v/>
      </c>
      <c r="AJ31" s="11" t="str">
        <f t="shared" si="9"/>
        <v/>
      </c>
      <c r="AK31" s="11" t="str">
        <f t="shared" si="10"/>
        <v/>
      </c>
      <c r="AM31" s="11" t="str">
        <f t="shared" si="11"/>
        <v/>
      </c>
      <c r="AP31" s="37"/>
      <c r="AQ31" s="53" t="str">
        <f t="shared" si="12"/>
        <v>OTT</v>
      </c>
      <c r="AR31" s="53" t="str">
        <f t="shared" si="13"/>
        <v>Funai</v>
      </c>
      <c r="AS31" s="53" t="str">
        <f t="shared" si="14"/>
        <v>TB600FX2</v>
      </c>
      <c r="AT31" s="37">
        <f t="shared" si="15"/>
        <v>18</v>
      </c>
    </row>
    <row r="32" spans="1:46" s="1" customFormat="1" ht="36" x14ac:dyDescent="0.2">
      <c r="A32" s="10">
        <v>26</v>
      </c>
      <c r="B32" s="3" t="s">
        <v>32</v>
      </c>
      <c r="C32" s="28" t="s">
        <v>91</v>
      </c>
      <c r="D32" s="3" t="s">
        <v>36</v>
      </c>
      <c r="E32" s="3" t="s">
        <v>34</v>
      </c>
      <c r="F32" s="3" t="s">
        <v>37</v>
      </c>
      <c r="G32" s="3"/>
      <c r="H32" s="3" t="s">
        <v>8</v>
      </c>
      <c r="I32" s="3" t="s">
        <v>9</v>
      </c>
      <c r="J32" s="20">
        <v>0</v>
      </c>
      <c r="K32" s="20">
        <v>0</v>
      </c>
      <c r="L32" s="20">
        <v>1</v>
      </c>
      <c r="M32" s="20">
        <v>0</v>
      </c>
      <c r="N32" s="20">
        <v>1</v>
      </c>
      <c r="O32" s="20">
        <v>1</v>
      </c>
      <c r="P32" s="20">
        <v>0</v>
      </c>
      <c r="Q32" s="4">
        <v>5.64</v>
      </c>
      <c r="R32" s="4">
        <v>0.68</v>
      </c>
      <c r="S32" s="4">
        <v>0.68</v>
      </c>
      <c r="T32" s="4">
        <v>18</v>
      </c>
      <c r="U32" s="5">
        <v>40513</v>
      </c>
      <c r="V32" s="5">
        <v>40795</v>
      </c>
      <c r="W32" s="40">
        <f t="shared" si="0"/>
        <v>-10</v>
      </c>
      <c r="X32" s="13">
        <f t="shared" si="16"/>
        <v>8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12">
        <f t="shared" si="4"/>
        <v>8</v>
      </c>
      <c r="AC32" s="12">
        <f t="shared" si="5"/>
        <v>0</v>
      </c>
      <c r="AD32" s="12">
        <f t="shared" si="6"/>
        <v>0</v>
      </c>
      <c r="AE32" s="12">
        <f t="shared" si="7"/>
        <v>0</v>
      </c>
      <c r="AG32" s="11"/>
      <c r="AH32" s="11"/>
      <c r="AI32" s="11" t="str">
        <f t="shared" si="8"/>
        <v/>
      </c>
      <c r="AJ32" s="11" t="str">
        <f t="shared" si="9"/>
        <v/>
      </c>
      <c r="AK32" s="11" t="str">
        <f t="shared" si="10"/>
        <v/>
      </c>
      <c r="AM32" s="11" t="str">
        <f t="shared" si="11"/>
        <v/>
      </c>
      <c r="AP32" s="37"/>
      <c r="AQ32" s="53" t="str">
        <f t="shared" si="12"/>
        <v>OTT</v>
      </c>
      <c r="AR32" s="53" t="str">
        <f t="shared" si="13"/>
        <v>Magnavox</v>
      </c>
      <c r="AS32" s="53" t="str">
        <f t="shared" si="14"/>
        <v>TB600MG2F/F7</v>
      </c>
      <c r="AT32" s="37">
        <f t="shared" si="15"/>
        <v>18</v>
      </c>
    </row>
    <row r="33" spans="1:46" s="1" customFormat="1" ht="24" x14ac:dyDescent="0.2">
      <c r="A33" s="10">
        <v>22</v>
      </c>
      <c r="B33" s="3" t="s">
        <v>69</v>
      </c>
      <c r="C33" s="28" t="s">
        <v>91</v>
      </c>
      <c r="D33" s="3" t="s">
        <v>70</v>
      </c>
      <c r="E33" s="3" t="s">
        <v>71</v>
      </c>
      <c r="F33" s="3" t="s">
        <v>71</v>
      </c>
      <c r="G33" s="3"/>
      <c r="H33" s="3" t="s">
        <v>8</v>
      </c>
      <c r="I33" s="3" t="s">
        <v>72</v>
      </c>
      <c r="J33" s="20">
        <v>0</v>
      </c>
      <c r="K33" s="20">
        <v>0</v>
      </c>
      <c r="L33" s="20">
        <v>1</v>
      </c>
      <c r="M33" s="20">
        <v>0</v>
      </c>
      <c r="N33" s="19">
        <v>0</v>
      </c>
      <c r="O33" s="20">
        <v>0</v>
      </c>
      <c r="P33" s="20">
        <v>0</v>
      </c>
      <c r="Q33" s="4">
        <v>7.16</v>
      </c>
      <c r="R33" s="4">
        <v>0.48</v>
      </c>
      <c r="S33" s="4"/>
      <c r="T33" s="4">
        <v>38</v>
      </c>
      <c r="U33" s="5">
        <v>39783</v>
      </c>
      <c r="V33" s="5">
        <v>40795</v>
      </c>
      <c r="W33" s="40">
        <f t="shared" si="0"/>
        <v>0</v>
      </c>
      <c r="X33" s="13">
        <f t="shared" si="16"/>
        <v>38</v>
      </c>
      <c r="Y33" s="12">
        <f t="shared" si="1"/>
        <v>0</v>
      </c>
      <c r="Z33" s="12">
        <f t="shared" si="2"/>
        <v>0</v>
      </c>
      <c r="AA33" s="12">
        <f t="shared" si="3"/>
        <v>0</v>
      </c>
      <c r="AB33" s="12">
        <f t="shared" si="4"/>
        <v>38</v>
      </c>
      <c r="AC33" s="12">
        <f t="shared" si="5"/>
        <v>0</v>
      </c>
      <c r="AD33" s="12">
        <f t="shared" si="6"/>
        <v>0</v>
      </c>
      <c r="AE33" s="12">
        <f t="shared" si="7"/>
        <v>0</v>
      </c>
      <c r="AG33" s="11"/>
      <c r="AH33" s="11"/>
      <c r="AI33" s="11" t="str">
        <f t="shared" si="8"/>
        <v/>
      </c>
      <c r="AJ33" s="11" t="str">
        <f t="shared" si="9"/>
        <v/>
      </c>
      <c r="AK33" s="11" t="str">
        <f t="shared" si="10"/>
        <v/>
      </c>
      <c r="AM33" s="11" t="str">
        <f t="shared" si="11"/>
        <v/>
      </c>
      <c r="AP33" s="37"/>
      <c r="AQ33" s="53" t="str">
        <f t="shared" si="12"/>
        <v>OTT</v>
      </c>
      <c r="AR33" s="53" t="str">
        <f t="shared" si="13"/>
        <v>VIZIO</v>
      </c>
      <c r="AS33" s="53" t="str">
        <f t="shared" si="14"/>
        <v>VAP430</v>
      </c>
      <c r="AT33" s="37">
        <f t="shared" si="15"/>
        <v>38</v>
      </c>
    </row>
    <row r="34" spans="1:46" ht="15" x14ac:dyDescent="0.2">
      <c r="AG34" s="11"/>
      <c r="AH34" s="1"/>
      <c r="AQ34" s="53"/>
      <c r="AR34" s="53"/>
      <c r="AS34" s="53"/>
      <c r="AT34" s="37"/>
    </row>
    <row r="35" spans="1:46" x14ac:dyDescent="0.2">
      <c r="I35" s="7" t="s">
        <v>109</v>
      </c>
      <c r="J35">
        <f>IF($J$37=$H$41,J41,IF($J$37=$H$39,J39,J40))</f>
        <v>0</v>
      </c>
      <c r="K35">
        <f t="shared" ref="K35:P35" si="17">IF($J$37=$H$41,K41,IF($J$37=$H$39,K39,K40))</f>
        <v>6</v>
      </c>
      <c r="L35">
        <f t="shared" si="17"/>
        <v>0</v>
      </c>
      <c r="M35">
        <f t="shared" si="17"/>
        <v>45</v>
      </c>
      <c r="N35">
        <f t="shared" si="17"/>
        <v>0</v>
      </c>
      <c r="O35">
        <f t="shared" si="17"/>
        <v>10</v>
      </c>
      <c r="P35">
        <f t="shared" si="17"/>
        <v>14</v>
      </c>
    </row>
    <row r="36" spans="1:46" ht="36" x14ac:dyDescent="0.2">
      <c r="B36" s="7" t="s">
        <v>108</v>
      </c>
      <c r="AI36">
        <f>COUNT(AI3:AI33)</f>
        <v>10</v>
      </c>
      <c r="AJ36">
        <f t="shared" ref="AJ36:AM36" si="18">COUNT(AJ3:AJ33)</f>
        <v>7</v>
      </c>
      <c r="AK36">
        <f t="shared" si="18"/>
        <v>1</v>
      </c>
      <c r="AM36">
        <f t="shared" si="18"/>
        <v>18</v>
      </c>
    </row>
    <row r="37" spans="1:46" x14ac:dyDescent="0.2">
      <c r="I37" s="24" t="s">
        <v>104</v>
      </c>
      <c r="J37" s="25">
        <v>2</v>
      </c>
    </row>
    <row r="38" spans="1:46" x14ac:dyDescent="0.2">
      <c r="H38" s="36"/>
      <c r="I38" s="35"/>
      <c r="J38" s="35"/>
      <c r="K38" s="69"/>
      <c r="L38" s="70"/>
      <c r="M38" s="69"/>
      <c r="N38" s="69"/>
      <c r="O38" s="70"/>
      <c r="P38" s="69"/>
    </row>
    <row r="39" spans="1:46" x14ac:dyDescent="0.2">
      <c r="B39" t="s">
        <v>93</v>
      </c>
      <c r="C39" s="38">
        <f>COUNTIF(C3:C33,"wired DVR")</f>
        <v>10</v>
      </c>
      <c r="H39" s="71"/>
      <c r="I39" s="36"/>
      <c r="J39" s="35"/>
      <c r="K39" s="35"/>
      <c r="L39" s="35"/>
      <c r="M39" s="35"/>
      <c r="N39" s="35"/>
      <c r="O39" s="35"/>
      <c r="P39" s="35"/>
    </row>
    <row r="40" spans="1:46" s="72" customFormat="1" x14ac:dyDescent="0.2">
      <c r="B40" s="72" t="s">
        <v>74</v>
      </c>
      <c r="C40" s="73">
        <f>COUNTIF(C3:C33,"wired non-DVR")</f>
        <v>7</v>
      </c>
      <c r="H40" s="74">
        <v>2</v>
      </c>
      <c r="I40" s="72" t="s">
        <v>97</v>
      </c>
      <c r="J40" s="75">
        <v>0</v>
      </c>
      <c r="K40" s="75">
        <v>6</v>
      </c>
      <c r="L40" s="75">
        <v>0</v>
      </c>
      <c r="M40" s="75">
        <v>45</v>
      </c>
      <c r="N40" s="75">
        <v>0</v>
      </c>
      <c r="O40" s="75">
        <v>10</v>
      </c>
      <c r="P40" s="75">
        <v>14</v>
      </c>
      <c r="X40" s="72" t="s">
        <v>120</v>
      </c>
    </row>
    <row r="41" spans="1:46" x14ac:dyDescent="0.2">
      <c r="B41" t="s">
        <v>87</v>
      </c>
      <c r="C41" s="38">
        <f>COUNTIF(C3:C33,"wireless non-DVR")</f>
        <v>1</v>
      </c>
      <c r="H41" s="23">
        <v>1</v>
      </c>
      <c r="I41" t="s">
        <v>96</v>
      </c>
      <c r="J41" s="26">
        <v>40</v>
      </c>
      <c r="K41" s="26">
        <v>6</v>
      </c>
      <c r="L41" s="26">
        <v>16</v>
      </c>
      <c r="M41" s="26">
        <v>36</v>
      </c>
      <c r="N41" s="26">
        <v>8</v>
      </c>
      <c r="O41" s="26">
        <v>8</v>
      </c>
      <c r="P41" s="26">
        <v>4</v>
      </c>
    </row>
    <row r="42" spans="1:46" x14ac:dyDescent="0.2">
      <c r="B42" t="s">
        <v>91</v>
      </c>
      <c r="C42" s="38">
        <f>COUNTIF(C3:C33,"OTT")</f>
        <v>7</v>
      </c>
      <c r="H42" s="23"/>
      <c r="J42" s="26"/>
      <c r="K42" s="26"/>
      <c r="L42" s="26"/>
      <c r="M42" s="26"/>
      <c r="N42" s="26"/>
      <c r="O42" s="26"/>
      <c r="P42" s="26"/>
    </row>
    <row r="43" spans="1:46" x14ac:dyDescent="0.2">
      <c r="B43" t="s">
        <v>94</v>
      </c>
      <c r="C43" s="38">
        <f>COUNTIF(C3:C33,"Probable Thin Client")</f>
        <v>3</v>
      </c>
      <c r="H43" s="23"/>
      <c r="J43" s="26"/>
      <c r="K43" s="26"/>
      <c r="L43" s="26"/>
      <c r="M43" s="26"/>
      <c r="N43" s="26"/>
      <c r="O43" s="26"/>
      <c r="P43" s="26"/>
    </row>
    <row r="44" spans="1:46" x14ac:dyDescent="0.2">
      <c r="B44" t="s">
        <v>106</v>
      </c>
      <c r="C44" s="38">
        <f>COUNTIF(C3:C33,"not valid")</f>
        <v>3</v>
      </c>
      <c r="AH44" s="24"/>
    </row>
    <row r="45" spans="1:46" ht="14.25" customHeight="1" x14ac:dyDescent="0.2">
      <c r="I45" s="35"/>
      <c r="J45" s="35"/>
      <c r="K45" s="35"/>
      <c r="L45" s="35"/>
      <c r="M45" s="36"/>
      <c r="Q45" s="18"/>
      <c r="AH45" s="35"/>
      <c r="AI45" s="35"/>
      <c r="AJ45" s="35"/>
    </row>
    <row r="46" spans="1:46" x14ac:dyDescent="0.2">
      <c r="C46">
        <f>SUM(C39:C44)</f>
        <v>31</v>
      </c>
      <c r="AH46" s="36"/>
      <c r="AI46" s="35"/>
      <c r="AJ46" s="35"/>
    </row>
    <row r="47" spans="1:46" x14ac:dyDescent="0.2">
      <c r="AH47" s="36"/>
      <c r="AI47" s="35"/>
      <c r="AJ47" s="35"/>
    </row>
    <row r="48" spans="1:46" ht="39.75" customHeight="1" x14ac:dyDescent="0.2">
      <c r="J48" s="31" t="s">
        <v>93</v>
      </c>
      <c r="K48" s="31" t="s">
        <v>74</v>
      </c>
      <c r="L48" s="31" t="s">
        <v>87</v>
      </c>
      <c r="M48" s="32"/>
      <c r="N48" s="31" t="s">
        <v>103</v>
      </c>
      <c r="AH48" s="36"/>
      <c r="AI48" s="35"/>
      <c r="AJ48" s="35"/>
    </row>
    <row r="49" spans="9:14" x14ac:dyDescent="0.2">
      <c r="I49" s="24" t="s">
        <v>99</v>
      </c>
      <c r="J49" s="27">
        <f>AVERAGE(AI3:AI33)</f>
        <v>65.3</v>
      </c>
      <c r="K49" s="27">
        <f>AVERAGE(AJ3:AJ33)</f>
        <v>73.142857142857139</v>
      </c>
      <c r="L49" s="27">
        <f>AVERAGE(AK3:AK33)</f>
        <v>71</v>
      </c>
      <c r="M49" s="27"/>
      <c r="N49" s="27">
        <f>AVERAGE(AM3:AM33)</f>
        <v>68.666666666666671</v>
      </c>
    </row>
    <row r="50" spans="9:14" x14ac:dyDescent="0.2">
      <c r="I50" s="24" t="s">
        <v>100</v>
      </c>
      <c r="J50" s="27">
        <f>MEDIAN(AI3:AI33)</f>
        <v>70</v>
      </c>
      <c r="K50" s="27">
        <f>MEDIAN(AJ3:AJ33)</f>
        <v>69</v>
      </c>
      <c r="L50" s="27">
        <f>MEDIAN(AK3:AK33)</f>
        <v>71</v>
      </c>
      <c r="M50" s="27"/>
      <c r="N50" s="27">
        <f>MEDIAN(AM3:AM33)</f>
        <v>70</v>
      </c>
    </row>
    <row r="51" spans="9:14" x14ac:dyDescent="0.2">
      <c r="I51" s="24" t="s">
        <v>101</v>
      </c>
      <c r="J51" s="27">
        <f>_xlfn.QUARTILE.INC(AI3:AI33,1)</f>
        <v>64.25</v>
      </c>
      <c r="K51" s="27">
        <f>_xlfn.QUARTILE.INC(AJ3:AJ33,1)</f>
        <v>66.5</v>
      </c>
      <c r="L51" s="27">
        <f>_xlfn.QUARTILE.INC(AK3:AK33,1)</f>
        <v>71</v>
      </c>
      <c r="M51" s="27"/>
      <c r="N51" s="27">
        <f>_xlfn.QUARTILE.INC(AM3:AM33,1)</f>
        <v>65</v>
      </c>
    </row>
    <row r="54" spans="9:14" x14ac:dyDescent="0.2">
      <c r="I54" s="24" t="s">
        <v>105</v>
      </c>
    </row>
    <row r="56" spans="9:14" x14ac:dyDescent="0.2">
      <c r="I56" s="24" t="s">
        <v>93</v>
      </c>
      <c r="J56" s="33">
        <f>N51+SUM(J35:N35)+IF(J35=0,O35,0)</f>
        <v>126</v>
      </c>
    </row>
    <row r="57" spans="9:14" x14ac:dyDescent="0.2">
      <c r="I57" s="24" t="s">
        <v>74</v>
      </c>
      <c r="J57" s="33">
        <f>N51+SUM(K35:O35)-M35</f>
        <v>81</v>
      </c>
    </row>
    <row r="58" spans="9:14" x14ac:dyDescent="0.2">
      <c r="I58" s="24" t="s">
        <v>87</v>
      </c>
      <c r="J58" s="33">
        <f>N51+SUM(J35:P35)-J35-M35</f>
        <v>95</v>
      </c>
    </row>
    <row r="61" spans="9:14" x14ac:dyDescent="0.2">
      <c r="I61" s="24" t="s">
        <v>119</v>
      </c>
    </row>
  </sheetData>
  <sortState ref="A3:AT33">
    <sortCondition ref="AM3:AM33"/>
  </sortState>
  <printOptions horizontalCentered="1" verticalCentered="1"/>
  <pageMargins left="0.78431372549019596" right="0.78431372549019596" top="0.98039215686274495" bottom="0.98039215686274495" header="0.50980392156862797" footer="0.50980392156862797"/>
  <pageSetup paperSize="182" scale="22" orientation="landscape" r:id="rId1"/>
  <headerFooter alignWithMargins="0">
    <oddFooter>&amp;CAPPENDIX A - ATT COMMENTS - 07-10-13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view="pageLayout" topLeftCell="A2" zoomScaleNormal="100" workbookViewId="0">
      <selection activeCell="A26" sqref="A26:XFD26"/>
    </sheetView>
  </sheetViews>
  <sheetFormatPr defaultRowHeight="12.75" x14ac:dyDescent="0.2"/>
  <sheetData>
    <row r="4" spans="4:7" x14ac:dyDescent="0.2">
      <c r="E4" s="24" t="s">
        <v>118</v>
      </c>
    </row>
    <row r="6" spans="4:7" x14ac:dyDescent="0.2">
      <c r="E6" t="str">
        <f>'base determination'!AI2</f>
        <v>DVR</v>
      </c>
      <c r="F6" t="str">
        <f>'base determination'!AJ2</f>
        <v>wired non-DVR</v>
      </c>
      <c r="G6" t="str">
        <f>'base determination'!AK2</f>
        <v>wireless non-DVR</v>
      </c>
    </row>
    <row r="7" spans="4:7" x14ac:dyDescent="0.2">
      <c r="D7">
        <v>1</v>
      </c>
      <c r="E7">
        <f>'base determination'!AI3</f>
        <v>18</v>
      </c>
      <c r="F7" t="str">
        <f>'base determination'!AJ3</f>
        <v/>
      </c>
      <c r="G7" t="str">
        <f>'base determination'!AK3</f>
        <v/>
      </c>
    </row>
    <row r="8" spans="4:7" x14ac:dyDescent="0.2">
      <c r="D8">
        <v>2</v>
      </c>
      <c r="E8">
        <f>'base determination'!AI4</f>
        <v>34</v>
      </c>
      <c r="F8" t="str">
        <f>'base determination'!AJ4</f>
        <v/>
      </c>
      <c r="G8" t="str">
        <f>'base determination'!AK4</f>
        <v/>
      </c>
    </row>
    <row r="9" spans="4:7" x14ac:dyDescent="0.2">
      <c r="D9">
        <v>3</v>
      </c>
      <c r="E9" t="str">
        <f>'base determination'!AI5</f>
        <v/>
      </c>
      <c r="F9">
        <f>'base determination'!AJ5</f>
        <v>57</v>
      </c>
      <c r="G9" t="str">
        <f>'base determination'!AK5</f>
        <v/>
      </c>
    </row>
    <row r="10" spans="4:7" x14ac:dyDescent="0.2">
      <c r="D10">
        <v>4</v>
      </c>
      <c r="E10">
        <f>'base determination'!AI6</f>
        <v>63</v>
      </c>
      <c r="F10" t="str">
        <f>'base determination'!AJ6</f>
        <v/>
      </c>
      <c r="G10" t="str">
        <f>'base determination'!AK6</f>
        <v/>
      </c>
    </row>
    <row r="11" spans="4:7" x14ac:dyDescent="0.2">
      <c r="D11">
        <v>5</v>
      </c>
      <c r="E11" t="str">
        <f>'base determination'!AI7</f>
        <v/>
      </c>
      <c r="F11">
        <f>'base determination'!AJ7</f>
        <v>64</v>
      </c>
      <c r="G11" t="str">
        <f>'base determination'!AK7</f>
        <v/>
      </c>
    </row>
    <row r="12" spans="4:7" x14ac:dyDescent="0.2">
      <c r="D12">
        <v>6</v>
      </c>
      <c r="E12">
        <f>'base determination'!AI8</f>
        <v>68</v>
      </c>
      <c r="F12" t="str">
        <f>'base determination'!AJ8</f>
        <v/>
      </c>
      <c r="G12" t="str">
        <f>'base determination'!AK8</f>
        <v/>
      </c>
    </row>
    <row r="13" spans="4:7" x14ac:dyDescent="0.2">
      <c r="D13">
        <v>7</v>
      </c>
      <c r="E13">
        <f>'base determination'!AI9</f>
        <v>69</v>
      </c>
      <c r="F13" t="str">
        <f>'base determination'!AJ9</f>
        <v/>
      </c>
      <c r="G13" t="str">
        <f>'base determination'!AK9</f>
        <v/>
      </c>
    </row>
    <row r="14" spans="4:7" x14ac:dyDescent="0.2">
      <c r="D14">
        <v>8</v>
      </c>
      <c r="E14" t="str">
        <f>'base determination'!AI10</f>
        <v/>
      </c>
      <c r="F14">
        <f>'base determination'!AJ10</f>
        <v>69</v>
      </c>
      <c r="G14" t="str">
        <f>'base determination'!AK10</f>
        <v/>
      </c>
    </row>
    <row r="15" spans="4:7" x14ac:dyDescent="0.2">
      <c r="D15">
        <v>9</v>
      </c>
      <c r="E15" t="str">
        <f>'base determination'!AI11</f>
        <v/>
      </c>
      <c r="F15">
        <f>'base determination'!AJ11</f>
        <v>69</v>
      </c>
      <c r="G15" t="str">
        <f>'base determination'!AK11</f>
        <v/>
      </c>
    </row>
    <row r="16" spans="4:7" x14ac:dyDescent="0.2">
      <c r="D16">
        <v>10</v>
      </c>
      <c r="E16" t="str">
        <f>'base determination'!AI12</f>
        <v/>
      </c>
      <c r="F16" t="str">
        <f>'base determination'!AJ12</f>
        <v/>
      </c>
      <c r="G16">
        <f>'base determination'!AK12</f>
        <v>71</v>
      </c>
    </row>
    <row r="17" spans="1:7" x14ac:dyDescent="0.2">
      <c r="D17">
        <v>11</v>
      </c>
      <c r="E17">
        <f>'base determination'!AI13</f>
        <v>71</v>
      </c>
      <c r="F17" t="str">
        <f>'base determination'!AJ13</f>
        <v/>
      </c>
      <c r="G17" t="str">
        <f>'base determination'!AK13</f>
        <v/>
      </c>
    </row>
    <row r="18" spans="1:7" x14ac:dyDescent="0.2">
      <c r="D18">
        <v>12</v>
      </c>
      <c r="E18" t="str">
        <f>'base determination'!AI14</f>
        <v/>
      </c>
      <c r="F18">
        <f>'base determination'!AJ14</f>
        <v>78</v>
      </c>
      <c r="G18" t="str">
        <f>'base determination'!AK14</f>
        <v/>
      </c>
    </row>
    <row r="19" spans="1:7" x14ac:dyDescent="0.2">
      <c r="D19">
        <v>13</v>
      </c>
      <c r="E19">
        <f>'base determination'!AI15</f>
        <v>82</v>
      </c>
      <c r="F19" t="str">
        <f>'base determination'!AJ15</f>
        <v/>
      </c>
      <c r="G19" t="str">
        <f>'base determination'!AK15</f>
        <v/>
      </c>
    </row>
    <row r="20" spans="1:7" x14ac:dyDescent="0.2">
      <c r="D20">
        <v>14</v>
      </c>
      <c r="E20">
        <f>'base determination'!AI16</f>
        <v>82</v>
      </c>
      <c r="F20" t="str">
        <f>'base determination'!AJ16</f>
        <v/>
      </c>
      <c r="G20" t="str">
        <f>'base determination'!AK16</f>
        <v/>
      </c>
    </row>
    <row r="21" spans="1:7" x14ac:dyDescent="0.2">
      <c r="D21">
        <v>15</v>
      </c>
      <c r="E21">
        <f>'base determination'!AI17</f>
        <v>82</v>
      </c>
      <c r="F21" t="str">
        <f>'base determination'!AJ17</f>
        <v/>
      </c>
      <c r="G21" t="str">
        <f>'base determination'!AK17</f>
        <v/>
      </c>
    </row>
    <row r="22" spans="1:7" x14ac:dyDescent="0.2">
      <c r="D22">
        <v>16</v>
      </c>
      <c r="E22">
        <f>'base determination'!AI18</f>
        <v>84</v>
      </c>
      <c r="F22" t="str">
        <f>'base determination'!AJ18</f>
        <v/>
      </c>
      <c r="G22" t="str">
        <f>'base determination'!AK18</f>
        <v/>
      </c>
    </row>
    <row r="23" spans="1:7" x14ac:dyDescent="0.2">
      <c r="D23">
        <v>17</v>
      </c>
      <c r="E23" t="str">
        <f>'base determination'!AI19</f>
        <v/>
      </c>
      <c r="F23">
        <f>'base determination'!AJ19</f>
        <v>87</v>
      </c>
      <c r="G23" t="str">
        <f>'base determination'!AK19</f>
        <v/>
      </c>
    </row>
    <row r="24" spans="1:7" x14ac:dyDescent="0.2">
      <c r="D24">
        <v>18</v>
      </c>
      <c r="E24" t="str">
        <f>'base determination'!AI20</f>
        <v/>
      </c>
      <c r="F24">
        <f>'base determination'!AJ20</f>
        <v>88</v>
      </c>
      <c r="G24" t="str">
        <f>'base determination'!AK20</f>
        <v/>
      </c>
    </row>
    <row r="26" spans="1:7" s="77" customFormat="1" x14ac:dyDescent="0.2">
      <c r="A26" s="76"/>
    </row>
  </sheetData>
  <mergeCells count="1">
    <mergeCell ref="A26:XFD26"/>
  </mergeCells>
  <pageMargins left="0.7" right="0.7" top="0.75" bottom="0.75" header="0.3" footer="0.3"/>
  <pageSetup scale="80" orientation="landscape" r:id="rId1"/>
  <headerFooter>
    <oddFooter>&amp;CAPPENDIX A -
ATT COMMENTS - 07-10-13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Device classification</vt:lpstr>
      <vt:lpstr>base determination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PFAU, MIKE</dc:creator>
  <cp:lastModifiedBy>VM</cp:lastModifiedBy>
  <cp:lastPrinted>2013-07-10T14:44:02Z</cp:lastPrinted>
  <dcterms:created xsi:type="dcterms:W3CDTF">2013-05-29T16:28:18Z</dcterms:created>
  <dcterms:modified xsi:type="dcterms:W3CDTF">2013-07-18T23:39:43Z</dcterms:modified>
</cp:coreProperties>
</file>